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48" windowWidth="9516" windowHeight="11016" tabRatio="633" activeTab="1"/>
  </bookViews>
  <sheets>
    <sheet name="Veranst." sheetId="1" r:id="rId1"/>
    <sheet name="Teilnehmer" sheetId="2" r:id="rId2"/>
    <sheet name="Kl.1" sheetId="3" r:id="rId3"/>
    <sheet name="Kl.2" sheetId="4" r:id="rId4"/>
    <sheet name="Kl.3" sheetId="5" r:id="rId5"/>
    <sheet name="Kl.4" sheetId="6" r:id="rId6"/>
    <sheet name="Kl.5" sheetId="7" r:id="rId7"/>
    <sheet name="Kl.6" sheetId="8" r:id="rId8"/>
    <sheet name="Kl.7" sheetId="9" r:id="rId9"/>
    <sheet name="Kl.8" sheetId="10" r:id="rId10"/>
    <sheet name="Kl.9" sheetId="11" r:id="rId11"/>
    <sheet name="Kl.10" sheetId="12" r:id="rId12"/>
    <sheet name="Kl.11" sheetId="13" r:id="rId13"/>
    <sheet name="Kl.12" sheetId="14" r:id="rId14"/>
    <sheet name="Kl.13" sheetId="15" r:id="rId15"/>
    <sheet name="Kl.14" sheetId="16" r:id="rId16"/>
    <sheet name="Kl.15" sheetId="17" r:id="rId17"/>
    <sheet name="Gruppe 1" sheetId="18" r:id="rId18"/>
    <sheet name="Gruppe 2" sheetId="19" r:id="rId19"/>
    <sheet name="Gruppe 3" sheetId="20" r:id="rId20"/>
    <sheet name="HeckMo" sheetId="21" r:id="rId21"/>
    <sheet name="Nachwuchswertung" sheetId="22" r:id="rId22"/>
    <sheet name="Plakettenstammdaten" sheetId="23" state="hidden" r:id="rId23"/>
  </sheets>
  <definedNames>
    <definedName name="Bronze_10">'Plakettenstammdaten'!$O$7</definedName>
    <definedName name="Bronze_11">'Plakettenstammdaten'!$P$7</definedName>
    <definedName name="Bronze_12">'Plakettenstammdaten'!$Q$7</definedName>
    <definedName name="Bronze_13">'Plakettenstammdaten'!$R$7</definedName>
    <definedName name="Bronze_14">'Plakettenstammdaten'!$S$7</definedName>
    <definedName name="Bronze_15">'Plakettenstammdaten'!$T$7</definedName>
    <definedName name="Bronze_8">'Plakettenstammdaten'!$M$7</definedName>
    <definedName name="Bronze_9">'Plakettenstammdaten'!$N$7</definedName>
    <definedName name="Bronze_A">'Plakettenstammdaten'!#REF!</definedName>
    <definedName name="Bronze_B">'Plakettenstammdaten'!#REF!</definedName>
    <definedName name="Bronze_C">'Plakettenstammdaten'!#REF!</definedName>
    <definedName name="Bronze_D">'Plakettenstammdaten'!#REF!</definedName>
    <definedName name="Bronze_E">'Plakettenstammdaten'!#REF!</definedName>
    <definedName name="Bronze_F">'Plakettenstammdaten'!#REF!</definedName>
    <definedName name="Bronze_G">'Plakettenstammdaten'!#REF!</definedName>
    <definedName name="Bronze_H">'Plakettenstammdaten'!#REF!</definedName>
    <definedName name="Bronze_HM">'Plakettenstammdaten'!$U$7</definedName>
    <definedName name="Bronze_K">'Plakettenstammdaten'!#REF!</definedName>
    <definedName name="Bronze_L">'Plakettenstammdaten'!$F$7</definedName>
    <definedName name="Bronze_M">'Plakettenstammdaten'!$G$7</definedName>
    <definedName name="Bronze_N">'Plakettenstammdaten'!$H$7</definedName>
    <definedName name="Bronze_P">'Plakettenstammdaten'!$I$7</definedName>
    <definedName name="Bronze_Q">'Plakettenstammdaten'!$J$7</definedName>
    <definedName name="Bronze_R">'Plakettenstammdaten'!$K$7</definedName>
    <definedName name="Bronze_S">'Plakettenstammdaten'!$L$7</definedName>
    <definedName name="Bronze_SO">'Plakettenstammdaten'!#REF!</definedName>
    <definedName name="Bronze_T">'Plakettenstammdaten'!$M$7</definedName>
    <definedName name="BronzeFaktor">'Plakettenstammdaten'!$E$7</definedName>
    <definedName name="Bronzeplakette">'Plakettenstammdaten'!$B$7</definedName>
    <definedName name="_xlnm.Print_Area" localSheetId="21">'Nachwuchswertung'!$A:$I</definedName>
    <definedName name="Erinnerung">'Plakettenstammdaten'!$B$8</definedName>
    <definedName name="Gold_10">'Plakettenstammdaten'!$O$5</definedName>
    <definedName name="Gold_11">'Plakettenstammdaten'!$P$5</definedName>
    <definedName name="Gold_12">'Plakettenstammdaten'!$Q$5</definedName>
    <definedName name="Gold_13">'Plakettenstammdaten'!$R$5</definedName>
    <definedName name="Gold_14">'Plakettenstammdaten'!$S$5</definedName>
    <definedName name="Gold_15">'Plakettenstammdaten'!$T$5</definedName>
    <definedName name="Gold_16">'Plakettenstammdaten'!#REF!</definedName>
    <definedName name="Gold_17">'Plakettenstammdaten'!#REF!</definedName>
    <definedName name="Gold_18a">'Plakettenstammdaten'!#REF!</definedName>
    <definedName name="Gold_18b">'Plakettenstammdaten'!#REF!</definedName>
    <definedName name="Gold_19a">'Plakettenstammdaten'!#REF!</definedName>
    <definedName name="Gold_19b">'Plakettenstammdaten'!#REF!</definedName>
    <definedName name="Gold_19c">'Plakettenstammdaten'!#REF!</definedName>
    <definedName name="Gold_20">'Plakettenstammdaten'!#REF!</definedName>
    <definedName name="Gold_21">'Plakettenstammdaten'!#REF!</definedName>
    <definedName name="Gold_8">'Plakettenstammdaten'!$M$5</definedName>
    <definedName name="Gold_9">'Plakettenstammdaten'!$N$5</definedName>
    <definedName name="Gold_A">'Plakettenstammdaten'!#REF!</definedName>
    <definedName name="Gold_B">'Plakettenstammdaten'!#REF!</definedName>
    <definedName name="Gold_C">'Plakettenstammdaten'!#REF!</definedName>
    <definedName name="Gold_D">'Plakettenstammdaten'!#REF!</definedName>
    <definedName name="Gold_E">'Plakettenstammdaten'!#REF!</definedName>
    <definedName name="Gold_F">'Plakettenstammdaten'!#REF!</definedName>
    <definedName name="Gold_G">'Plakettenstammdaten'!#REF!</definedName>
    <definedName name="Gold_H">'Plakettenstammdaten'!#REF!</definedName>
    <definedName name="Gold_HM">'Plakettenstammdaten'!$U$5</definedName>
    <definedName name="Gold_K">'Plakettenstammdaten'!#REF!</definedName>
    <definedName name="Gold_L">'Plakettenstammdaten'!$F$5</definedName>
    <definedName name="Gold_M">'Plakettenstammdaten'!$G$5</definedName>
    <definedName name="Gold_N">'Plakettenstammdaten'!$H$5</definedName>
    <definedName name="Gold_P">'Plakettenstammdaten'!$I$5</definedName>
    <definedName name="Gold_Q">'Plakettenstammdaten'!$J$5</definedName>
    <definedName name="Gold_R">'Plakettenstammdaten'!$K$5</definedName>
    <definedName name="Gold_S">'Plakettenstammdaten'!$L$5</definedName>
    <definedName name="Gold_SO">'Plakettenstammdaten'!#REF!</definedName>
    <definedName name="Gold_T">'Plakettenstammdaten'!$M$5</definedName>
    <definedName name="GoldFaktor">'Plakettenstammdaten'!$E$5</definedName>
    <definedName name="Goldplakette">'Plakettenstammdaten'!$B$5</definedName>
    <definedName name="Silber_10">'Plakettenstammdaten'!$O$6</definedName>
    <definedName name="Silber_11">'Plakettenstammdaten'!$P$6</definedName>
    <definedName name="Silber_12">'Plakettenstammdaten'!$Q$6</definedName>
    <definedName name="Silber_13">'Plakettenstammdaten'!$R$6</definedName>
    <definedName name="Silber_14">'Plakettenstammdaten'!$S$6</definedName>
    <definedName name="Silber_15">'Plakettenstammdaten'!$T$6</definedName>
    <definedName name="Silber_16">'Plakettenstammdaten'!#REF!</definedName>
    <definedName name="Silber_17">'Plakettenstammdaten'!#REF!</definedName>
    <definedName name="Silber_18a">'Plakettenstammdaten'!#REF!</definedName>
    <definedName name="Silber_18b">'Plakettenstammdaten'!#REF!</definedName>
    <definedName name="Silber_19a">'Plakettenstammdaten'!#REF!</definedName>
    <definedName name="Silber_19b">'Plakettenstammdaten'!#REF!</definedName>
    <definedName name="Silber_19c">'Plakettenstammdaten'!#REF!</definedName>
    <definedName name="Silber_20">'Plakettenstammdaten'!#REF!</definedName>
    <definedName name="Silber_21">'Plakettenstammdaten'!#REF!</definedName>
    <definedName name="Silber_8">'Plakettenstammdaten'!$M$6</definedName>
    <definedName name="Silber_9">'Plakettenstammdaten'!$N$6</definedName>
    <definedName name="Silber_A">'Plakettenstammdaten'!#REF!</definedName>
    <definedName name="Silber_B">'Plakettenstammdaten'!#REF!</definedName>
    <definedName name="Silber_C">'Plakettenstammdaten'!#REF!</definedName>
    <definedName name="Silber_D">'Plakettenstammdaten'!#REF!</definedName>
    <definedName name="Silber_E">'Plakettenstammdaten'!#REF!</definedName>
    <definedName name="Silber_F">'Plakettenstammdaten'!#REF!</definedName>
    <definedName name="Silber_G">'Plakettenstammdaten'!#REF!</definedName>
    <definedName name="Silber_H">'Plakettenstammdaten'!#REF!</definedName>
    <definedName name="Silber_HM">'Plakettenstammdaten'!$U$6</definedName>
    <definedName name="Silber_K">'Plakettenstammdaten'!#REF!</definedName>
    <definedName name="Silber_L">'Plakettenstammdaten'!$F$6</definedName>
    <definedName name="Silber_M">'Plakettenstammdaten'!$G$6</definedName>
    <definedName name="Silber_N">'Plakettenstammdaten'!$H$6</definedName>
    <definedName name="Silber_P">'Plakettenstammdaten'!$I$6</definedName>
    <definedName name="Silber_Q">'Plakettenstammdaten'!$J$6</definedName>
    <definedName name="Silber_R">'Plakettenstammdaten'!$K$6</definedName>
    <definedName name="Silber_S">'Plakettenstammdaten'!$L$6</definedName>
    <definedName name="Silber_SO">'Plakettenstammdaten'!#REF!</definedName>
    <definedName name="Silber_T">'Plakettenstammdaten'!$M$6</definedName>
    <definedName name="SilberFaktor">'Plakettenstammdaten'!$E$6</definedName>
    <definedName name="Silberplakette">'Plakettenstammdaten'!$B$6</definedName>
    <definedName name="Starter_10">'Kl.10'!$D$2</definedName>
    <definedName name="Starter_11">'Kl.11'!$D$2</definedName>
    <definedName name="Starter_12">'Kl.12'!$D$2</definedName>
    <definedName name="Starter_13">'Kl.13'!$D$2</definedName>
    <definedName name="Starter_14">'Kl.14'!$D$2</definedName>
    <definedName name="Starter_15">'Kl.15'!$D$2</definedName>
    <definedName name="Starter_8">'Kl.8'!$D$2</definedName>
    <definedName name="Starter_9">'Kl.9'!$D$2</definedName>
    <definedName name="Starter_Feld">'Teilnehmer'!$A$3:$H$403</definedName>
    <definedName name="Starter_HM">'HeckMo'!$E$2</definedName>
    <definedName name="Starter_L">'Kl.1'!$D$2</definedName>
    <definedName name="Starter_M">'Kl.2'!$D$2</definedName>
    <definedName name="Starter_N">'Kl.3'!$D$2</definedName>
    <definedName name="Starter_P">'Kl.4'!$D$2</definedName>
    <definedName name="Starter_Q">'Kl.5'!$D$2</definedName>
    <definedName name="Starter_R">'Kl.6'!$D$2</definedName>
    <definedName name="Starter_S">'Kl.7'!$D$2</definedName>
  </definedNames>
  <calcPr fullCalcOnLoad="1"/>
</workbook>
</file>

<file path=xl/comments18.xml><?xml version="1.0" encoding="utf-8"?>
<comments xmlns="http://schemas.openxmlformats.org/spreadsheetml/2006/main">
  <authors>
    <author>Peter Schaffer</author>
  </authors>
  <commentList>
    <comment ref="J4" authorId="0">
      <text>
        <r>
          <rPr>
            <b/>
            <sz val="10"/>
            <color indexed="10"/>
            <rFont val="Tahoma"/>
            <family val="2"/>
          </rPr>
          <t>Achtung:</t>
        </r>
        <r>
          <rPr>
            <b/>
            <sz val="10"/>
            <rFont val="Tahoma"/>
            <family val="2"/>
          </rPr>
          <t xml:space="preserve"> 
Immer von fertiger Klasse erst die Startnummern kopieren (Einfügen als Wert), dann die zugehörigen Wertungszeiten, bzw. die DAM-Punkte als Wert einfügen. Danach über die Schaltflächen unten sortieren.
Siehe auch Bedienungsanleitung!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Peter Schaffer</author>
  </authors>
  <commentList>
    <comment ref="J4" authorId="0">
      <text>
        <r>
          <rPr>
            <b/>
            <sz val="10"/>
            <color indexed="10"/>
            <rFont val="Tahoma"/>
            <family val="2"/>
          </rPr>
          <t>Achtung:</t>
        </r>
        <r>
          <rPr>
            <b/>
            <sz val="10"/>
            <rFont val="Tahoma"/>
            <family val="2"/>
          </rPr>
          <t xml:space="preserve"> 
Immer von fertiger Klasse erst die Startnummern kopieren (Einfügen als Wert), dann die zugehörigen Wertungszeiten, bzw. die DAM-Punkte als Wert einfügen. Danach über die Schaltflächen unten sortieren.
Siehe auch Bedienungsanleitung!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Peter Schaffer</author>
  </authors>
  <commentList>
    <comment ref="J4" authorId="0">
      <text>
        <r>
          <rPr>
            <b/>
            <sz val="10"/>
            <color indexed="10"/>
            <rFont val="Tahoma"/>
            <family val="2"/>
          </rPr>
          <t>Achtung:</t>
        </r>
        <r>
          <rPr>
            <b/>
            <sz val="10"/>
            <rFont val="Tahoma"/>
            <family val="2"/>
          </rPr>
          <t xml:space="preserve"> 
Immer von fertiger Klasse erst die Startnummern kopieren (Einfügen als Wert), dann die zugehörigen Wertungszeiten, bzw. die DAM-Punkte als Wert einfügen. Danach über die Schaltflächen unten sortieren.
Siehe auch Bedienungsanleitung!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Peter Schaffer</author>
  </authors>
  <commentList>
    <comment ref="I6" authorId="0">
      <text>
        <r>
          <rPr>
            <b/>
            <sz val="10"/>
            <color indexed="10"/>
            <rFont val="Tahoma"/>
            <family val="2"/>
          </rPr>
          <t xml:space="preserve">Achtung:
</t>
        </r>
        <r>
          <rPr>
            <b/>
            <sz val="10"/>
            <rFont val="Tahoma"/>
            <family val="2"/>
          </rPr>
          <t xml:space="preserve">Immer von fertiger Klasse erst die Startnummern kopieren und als Werte einfügen, dann die entsprechenden DAM-Punkte kopieren und ebenfalls als Werte einfügen.
Anschließend sortieren!
Siehe dazu auch die Bedienungsanleitung!!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<sst xmlns="http://schemas.openxmlformats.org/spreadsheetml/2006/main" count="727" uniqueCount="261">
  <si>
    <t>Teilnehmer</t>
  </si>
  <si>
    <t>Platz</t>
  </si>
  <si>
    <t>Pl.</t>
  </si>
  <si>
    <t>St.Nr.</t>
  </si>
  <si>
    <t>DAM-Nr.</t>
  </si>
  <si>
    <t>Name, Vorname</t>
  </si>
  <si>
    <t>Club / Ort</t>
  </si>
  <si>
    <t>Marke, Typ</t>
  </si>
  <si>
    <t>G</t>
  </si>
  <si>
    <t>Gold</t>
  </si>
  <si>
    <t>Silber</t>
  </si>
  <si>
    <t>B</t>
  </si>
  <si>
    <t>Bronze</t>
  </si>
  <si>
    <t>E</t>
  </si>
  <si>
    <t>Erinnerung</t>
  </si>
  <si>
    <t>Plakette</t>
  </si>
  <si>
    <t>Kürzel</t>
  </si>
  <si>
    <t>S</t>
  </si>
  <si>
    <t>Rest</t>
  </si>
  <si>
    <t>Prozent %</t>
  </si>
  <si>
    <t>Stammdaten</t>
  </si>
  <si>
    <t>Faktor</t>
  </si>
  <si>
    <t>NAVC Plaketten-Wertung nach Klassen</t>
  </si>
  <si>
    <t>Zuteilung zu den Klassen bis Plazierung</t>
  </si>
  <si>
    <t>Laufz.1</t>
  </si>
  <si>
    <t>F1</t>
  </si>
  <si>
    <t>Su 1</t>
  </si>
  <si>
    <t>Lauf 1</t>
  </si>
  <si>
    <t>Laufz.2</t>
  </si>
  <si>
    <t>F2</t>
  </si>
  <si>
    <t>Su 2</t>
  </si>
  <si>
    <t>Lauf 2</t>
  </si>
  <si>
    <t>Wer.ges</t>
  </si>
  <si>
    <t>Wertung</t>
  </si>
  <si>
    <t>Kl.</t>
  </si>
  <si>
    <t>Klasse 1</t>
  </si>
  <si>
    <t>Klasse 3</t>
  </si>
  <si>
    <t>Klasse 2</t>
  </si>
  <si>
    <t>Klasse 4</t>
  </si>
  <si>
    <t>Klasse 5</t>
  </si>
  <si>
    <t>Klasse 6</t>
  </si>
  <si>
    <t>Klasse 13</t>
  </si>
  <si>
    <t>Klasse 7</t>
  </si>
  <si>
    <t>1</t>
  </si>
  <si>
    <t>2</t>
  </si>
  <si>
    <t>3</t>
  </si>
  <si>
    <t>4</t>
  </si>
  <si>
    <t>5</t>
  </si>
  <si>
    <t>6</t>
  </si>
  <si>
    <t>7</t>
  </si>
  <si>
    <t>Klasse 8</t>
  </si>
  <si>
    <t>Klasse 9</t>
  </si>
  <si>
    <t>Klasse 10</t>
  </si>
  <si>
    <t>Klasse 12</t>
  </si>
  <si>
    <t>Klasse 14</t>
  </si>
  <si>
    <t>Klasse 15</t>
  </si>
  <si>
    <t>Veranstaltung eingeben -&gt;</t>
  </si>
  <si>
    <t>Gruppe 1</t>
  </si>
  <si>
    <t>Gruppe 2</t>
  </si>
  <si>
    <t>Gruppe 3</t>
  </si>
  <si>
    <t>DAM-Pkt.</t>
  </si>
  <si>
    <t>Nachwuchs</t>
  </si>
  <si>
    <t>HeckMo-Cup</t>
  </si>
  <si>
    <t>8</t>
  </si>
  <si>
    <t>Anzahl gesamt</t>
  </si>
  <si>
    <t>Damen</t>
  </si>
  <si>
    <t>HeckMo</t>
  </si>
  <si>
    <t>Nachwuchswertung</t>
  </si>
  <si>
    <t>Teilnehmer gesamt</t>
  </si>
  <si>
    <t xml:space="preserve">51. Automobilslalom, MSC Jura </t>
  </si>
  <si>
    <t>ASC Ansbach</t>
  </si>
  <si>
    <t>MSC Jura</t>
  </si>
  <si>
    <t>MSC Bechhofen</t>
  </si>
  <si>
    <t>Henninger, Barbara</t>
  </si>
  <si>
    <t>Ehrngruber, Martin</t>
  </si>
  <si>
    <t>VW Polo</t>
  </si>
  <si>
    <t>Dietrich, Corinna</t>
  </si>
  <si>
    <t>Gregor, Roland</t>
  </si>
  <si>
    <t>RST-Mittelfranken</t>
  </si>
  <si>
    <t>Citröen AX</t>
  </si>
  <si>
    <t>Ziegler, Erich</t>
  </si>
  <si>
    <t>Daihatsu Cuore</t>
  </si>
  <si>
    <t>Winter, Thomas</t>
  </si>
  <si>
    <t>Eckert, Michael</t>
  </si>
  <si>
    <t>Hollweg, Harald</t>
  </si>
  <si>
    <t>Ernst, Rudolf</t>
  </si>
  <si>
    <t>AC Gunzenhausen</t>
  </si>
  <si>
    <t>Henninger, Florian</t>
  </si>
  <si>
    <t>Koch, Wieland</t>
  </si>
  <si>
    <t>NSU Jura</t>
  </si>
  <si>
    <t>Mitsch, Dieter</t>
  </si>
  <si>
    <t>Suzuki Swift</t>
  </si>
  <si>
    <t>König, Michael</t>
  </si>
  <si>
    <t>Erler, Rudolf</t>
  </si>
  <si>
    <t>BMW E 30 318 is</t>
  </si>
  <si>
    <t>ASVC Wieseth</t>
  </si>
  <si>
    <t>Kattinger, Tim</t>
  </si>
  <si>
    <t>BMW E 30 318 i</t>
  </si>
  <si>
    <t>Schnelle, Enrico</t>
  </si>
  <si>
    <t>Werner, Jochen</t>
  </si>
  <si>
    <t>BMW E36 318 ti</t>
  </si>
  <si>
    <t>Erler, Konstantin</t>
  </si>
  <si>
    <t>BMW E30 318 is</t>
  </si>
  <si>
    <t>Schwarz, Georg</t>
  </si>
  <si>
    <t>RTC Hesselberg</t>
  </si>
  <si>
    <t>Honda Civic/CRX</t>
  </si>
  <si>
    <t>Enderlein, Johannes</t>
  </si>
  <si>
    <t>Opel Kadett C</t>
  </si>
  <si>
    <t>Hüttinger, Stefan</t>
  </si>
  <si>
    <t>VW Polo G40</t>
  </si>
  <si>
    <t>Bayerlein, Manuel</t>
  </si>
  <si>
    <t>BMW 320 i</t>
  </si>
  <si>
    <t>Schnelle, Marina</t>
  </si>
  <si>
    <t>VW Polo 6N GTI</t>
  </si>
  <si>
    <t>Werner, Verena</t>
  </si>
  <si>
    <t>Göppel, Marco</t>
  </si>
  <si>
    <t>Brell, Thomas</t>
  </si>
  <si>
    <t>Bohlig, Marcus</t>
  </si>
  <si>
    <t>Enderlein, Tobias</t>
  </si>
  <si>
    <t>Bornschlegl, Leopold</t>
  </si>
  <si>
    <t>Knorr, Christopher</t>
  </si>
  <si>
    <t>Seat Ibiza Cupra II</t>
  </si>
  <si>
    <t>Haberkern, Pia</t>
  </si>
  <si>
    <t>Opel Astra GSI</t>
  </si>
  <si>
    <t>Linke, Olaf</t>
  </si>
  <si>
    <t>Opel Tigra</t>
  </si>
  <si>
    <t>Reihs, Patrick</t>
  </si>
  <si>
    <t>Opel Corsa GSI</t>
  </si>
  <si>
    <t>Hoffmann, Rainer</t>
  </si>
  <si>
    <t>BMW 318 is</t>
  </si>
  <si>
    <t>Semlinger, Christian</t>
  </si>
  <si>
    <t>Walter, Gerhard</t>
  </si>
  <si>
    <t>BMW E36</t>
  </si>
  <si>
    <t>Jäger, Sven</t>
  </si>
  <si>
    <t>Opel Corsa E</t>
  </si>
  <si>
    <t>Satzinger, Dieter</t>
  </si>
  <si>
    <t>Honda Civic Type R</t>
  </si>
  <si>
    <t>Kohl, Rainer</t>
  </si>
  <si>
    <t>Opel Adam</t>
  </si>
  <si>
    <t>Kaiser, Michael</t>
  </si>
  <si>
    <t>MSC Idarwald e.V.</t>
  </si>
  <si>
    <t>Honda CRX</t>
  </si>
  <si>
    <t>Hollmann, Helmut</t>
  </si>
  <si>
    <t>ATC-Weiden</t>
  </si>
  <si>
    <t>Hecht, Heiko</t>
  </si>
  <si>
    <t>GP-Power</t>
  </si>
  <si>
    <t>Beck, Ralph</t>
  </si>
  <si>
    <t>BMW 335 ix</t>
  </si>
  <si>
    <t>Nölp, Dieter</t>
  </si>
  <si>
    <t>Audi RS 3</t>
  </si>
  <si>
    <t>Nölp, Sebastian</t>
  </si>
  <si>
    <t>Hofmann, Joachim</t>
  </si>
  <si>
    <t>BMW M135i</t>
  </si>
  <si>
    <t>Süß, Inge</t>
  </si>
  <si>
    <t>BMW M 135 i</t>
  </si>
  <si>
    <t>Schwarz, Günter</t>
  </si>
  <si>
    <t>BMW 320 d</t>
  </si>
  <si>
    <t>Schopf, Karl</t>
  </si>
  <si>
    <t>BMW M 1</t>
  </si>
  <si>
    <t>Endres, Oliver</t>
  </si>
  <si>
    <t>15</t>
  </si>
  <si>
    <t>10</t>
  </si>
  <si>
    <t>20</t>
  </si>
  <si>
    <t>Dietze, Harald</t>
  </si>
  <si>
    <t>Scuderia Topolino</t>
  </si>
  <si>
    <t>Feyl, Michael</t>
  </si>
  <si>
    <t>Beck, Werner</t>
  </si>
  <si>
    <t>Smart Roadster</t>
  </si>
  <si>
    <t>Beck, Ricarda</t>
  </si>
  <si>
    <t>Kehlenbeck, Frank</t>
  </si>
  <si>
    <t>ASC Rheingau</t>
  </si>
  <si>
    <t>Fiat Abarth 1000 TC</t>
  </si>
  <si>
    <t>Fiat Abarth TC</t>
  </si>
  <si>
    <t>Fiat Abarth</t>
  </si>
  <si>
    <t>RRC Vienenburg</t>
  </si>
  <si>
    <t>Dieber, Lothar</t>
  </si>
  <si>
    <t>Smart ForTwo</t>
  </si>
  <si>
    <t>Werner, Sandra</t>
  </si>
  <si>
    <t>Link, Christian</t>
  </si>
  <si>
    <t>R-H-T</t>
  </si>
  <si>
    <t>Rötzer, Herbert</t>
  </si>
  <si>
    <t>SFK Hansenried</t>
  </si>
  <si>
    <t>NSU TT</t>
  </si>
  <si>
    <t>Zollner, Christian</t>
  </si>
  <si>
    <t>Rötzer, Richard</t>
  </si>
  <si>
    <t>Metz, Michael</t>
  </si>
  <si>
    <t>NAC Nittenau e.V.</t>
  </si>
  <si>
    <t>VW Polo 1</t>
  </si>
  <si>
    <t>Gleixner, Herbert</t>
  </si>
  <si>
    <t xml:space="preserve">VW Polo </t>
  </si>
  <si>
    <t>Kunz, Helmut</t>
  </si>
  <si>
    <t>MSC Sophienthal</t>
  </si>
  <si>
    <t>Kratzer, Stefan</t>
  </si>
  <si>
    <t>Schöne, Tanja</t>
  </si>
  <si>
    <t>FG Rhein-Main</t>
  </si>
  <si>
    <t>Audi 50</t>
  </si>
  <si>
    <t>Schöne, Armin</t>
  </si>
  <si>
    <t>Stangneth, Heinz</t>
  </si>
  <si>
    <t>König, Anton</t>
  </si>
  <si>
    <t>SFG Sophienthal</t>
  </si>
  <si>
    <t>Polo Coupe</t>
  </si>
  <si>
    <t>Beer, Hans</t>
  </si>
  <si>
    <t>Beer, Patrick</t>
  </si>
  <si>
    <t>Köfsel, Andreas</t>
  </si>
  <si>
    <t>MSC ??</t>
  </si>
  <si>
    <t>25</t>
  </si>
  <si>
    <t>Thiel, Karl-Heinz</t>
  </si>
  <si>
    <t>Ford Escort</t>
  </si>
  <si>
    <t>Böns, Markus</t>
  </si>
  <si>
    <t>MSC Zorn</t>
  </si>
  <si>
    <t>Honda Civic</t>
  </si>
  <si>
    <t>Böns, Andreas</t>
  </si>
  <si>
    <t>Friedrich, Thorsten</t>
  </si>
  <si>
    <t>Deason-Friedrich, Jenifer</t>
  </si>
  <si>
    <t>Richter, Heiko</t>
  </si>
  <si>
    <t>MSC Kitzbühel</t>
  </si>
  <si>
    <t>Citroen Saxo</t>
  </si>
  <si>
    <t>Mauracher, Markus</t>
  </si>
  <si>
    <t>Peugeot 205 GTI</t>
  </si>
  <si>
    <t>Raßhofer, Christian</t>
  </si>
  <si>
    <t>Opel Corsa B</t>
  </si>
  <si>
    <t>Ries, Klaus Dieter</t>
  </si>
  <si>
    <t>Peugeot 106</t>
  </si>
  <si>
    <t>Rausch, Ralf</t>
  </si>
  <si>
    <t>Ford Fiesta</t>
  </si>
  <si>
    <t>Schmid, Barbara</t>
  </si>
  <si>
    <t/>
  </si>
  <si>
    <t>Graßmann, Christian sen.</t>
  </si>
  <si>
    <t>BMW M 3</t>
  </si>
  <si>
    <t>Grassmann, Christian jun</t>
  </si>
  <si>
    <t>AC Nittenau</t>
  </si>
  <si>
    <t>BMW e 92 M3</t>
  </si>
  <si>
    <t>Nothdurfter, Alfons</t>
  </si>
  <si>
    <t>Ford Sierra Cosworth</t>
  </si>
  <si>
    <t>Appl, Franz</t>
  </si>
  <si>
    <t>ATC Weiden</t>
  </si>
  <si>
    <t>Opel Kadett</t>
  </si>
  <si>
    <t>Grosch, Oliver</t>
  </si>
  <si>
    <t>NAC Amberg</t>
  </si>
  <si>
    <t>Opel Kadett C-Coupe</t>
  </si>
  <si>
    <t>Huber, Harald</t>
  </si>
  <si>
    <t>Stangl, Robert</t>
  </si>
  <si>
    <t>Orlikowski, Anna-Lisa</t>
  </si>
  <si>
    <t>Venter, Alexander</t>
  </si>
  <si>
    <t>Michel, Manuel</t>
  </si>
  <si>
    <t>VW Golf</t>
  </si>
  <si>
    <t>Köbel, Thomas</t>
  </si>
  <si>
    <t>Renault Clio RS</t>
  </si>
  <si>
    <t>Köbel, Kai</t>
  </si>
  <si>
    <t>Höppe, Andreas</t>
  </si>
  <si>
    <t>Späth, Michael</t>
  </si>
  <si>
    <t>Rennsport-Team Mittelfranken</t>
  </si>
  <si>
    <t>Kunz, Marco</t>
  </si>
  <si>
    <t>MSC Wasgau</t>
  </si>
  <si>
    <t>Hentschel, Patrick</t>
  </si>
  <si>
    <t>MSC Bollenbachtal</t>
  </si>
  <si>
    <t>Renault R5 GTE</t>
  </si>
  <si>
    <t>Pechtl, Siegfried</t>
  </si>
  <si>
    <t>MSC Pfatter</t>
  </si>
  <si>
    <t>Lotus Elise</t>
  </si>
  <si>
    <t>Klasse 11/12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</si>
</sst>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:ss.00"/>
    <numFmt numFmtId="173" formatCode="0.0"/>
    <numFmt numFmtId="174" formatCode="m:ss.00"/>
    <numFmt numFmtId="175" formatCode="ss.00"/>
    <numFmt numFmtId="176" formatCode="[$-407]dddd\,\ d\.\ mmmm\ yyyy"/>
  </numFmts>
  <fonts count="70">
    <font>
      <sz val="10"/>
      <name val="Arial"/>
      <family val="0"/>
    </font>
    <font>
      <sz val="10"/>
      <color indexed="10"/>
      <name val="Arial"/>
      <family val="2"/>
    </font>
    <font>
      <b/>
      <i/>
      <u val="single"/>
      <sz val="13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11"/>
      <name val="Arial"/>
      <family val="2"/>
    </font>
    <font>
      <b/>
      <i/>
      <sz val="11"/>
      <color indexed="10"/>
      <name val="Arial"/>
      <family val="2"/>
    </font>
    <font>
      <b/>
      <sz val="10"/>
      <name val="Arial"/>
      <family val="2"/>
    </font>
    <font>
      <b/>
      <i/>
      <sz val="11"/>
      <color indexed="12"/>
      <name val="Arial"/>
      <family val="2"/>
    </font>
    <font>
      <sz val="10"/>
      <color indexed="12"/>
      <name val="Arial"/>
      <family val="2"/>
    </font>
    <font>
      <b/>
      <u val="single"/>
      <sz val="20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b/>
      <i/>
      <u val="single"/>
      <sz val="18"/>
      <color indexed="12"/>
      <name val="Arial"/>
      <family val="2"/>
    </font>
    <font>
      <b/>
      <i/>
      <u val="single"/>
      <sz val="14"/>
      <color indexed="8"/>
      <name val="Arial"/>
      <family val="2"/>
    </font>
    <font>
      <b/>
      <i/>
      <u val="single"/>
      <sz val="14"/>
      <name val="Arial"/>
      <family val="2"/>
    </font>
    <font>
      <b/>
      <i/>
      <u val="single"/>
      <sz val="16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i/>
      <sz val="14"/>
      <color indexed="8"/>
      <name val="Arial"/>
      <family val="2"/>
    </font>
    <font>
      <sz val="8"/>
      <name val="Tahoma"/>
      <family val="0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b/>
      <sz val="10"/>
      <color indexed="48"/>
      <name val="Arial"/>
      <family val="2"/>
    </font>
    <font>
      <i/>
      <sz val="11"/>
      <name val="Arial"/>
      <family val="2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169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17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174" fontId="0" fillId="0" borderId="0" applyFont="0">
      <alignment horizontal="center"/>
      <protection/>
    </xf>
    <xf numFmtId="0" fontId="66" fillId="32" borderId="9" applyNumberFormat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Continuous"/>
    </xf>
    <xf numFmtId="0" fontId="7" fillId="0" borderId="15" xfId="0" applyFont="1" applyBorder="1" applyAlignment="1">
      <alignment/>
    </xf>
    <xf numFmtId="0" fontId="7" fillId="34" borderId="15" xfId="0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10" fillId="0" borderId="0" xfId="0" applyFont="1" applyAlignment="1">
      <alignment/>
    </xf>
    <xf numFmtId="2" fontId="7" fillId="0" borderId="15" xfId="0" applyNumberFormat="1" applyFont="1" applyBorder="1" applyAlignment="1">
      <alignment/>
    </xf>
    <xf numFmtId="0" fontId="7" fillId="36" borderId="15" xfId="0" applyFont="1" applyFill="1" applyBorder="1" applyAlignment="1">
      <alignment/>
    </xf>
    <xf numFmtId="0" fontId="0" fillId="33" borderId="15" xfId="0" applyFill="1" applyBorder="1" applyAlignment="1">
      <alignment horizontal="centerContinuous"/>
    </xf>
    <xf numFmtId="0" fontId="7" fillId="35" borderId="16" xfId="0" applyFont="1" applyFill="1" applyBorder="1" applyAlignment="1">
      <alignment/>
    </xf>
    <xf numFmtId="0" fontId="7" fillId="36" borderId="16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35" borderId="17" xfId="0" applyFill="1" applyBorder="1" applyAlignment="1">
      <alignment/>
    </xf>
    <xf numFmtId="0" fontId="0" fillId="36" borderId="17" xfId="0" applyFill="1" applyBorder="1" applyAlignment="1">
      <alignment/>
    </xf>
    <xf numFmtId="0" fontId="0" fillId="34" borderId="17" xfId="0" applyFill="1" applyBorder="1" applyAlignment="1">
      <alignment/>
    </xf>
    <xf numFmtId="0" fontId="7" fillId="0" borderId="15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 horizontal="right"/>
      <protection locked="0"/>
    </xf>
    <xf numFmtId="2" fontId="7" fillId="0" borderId="18" xfId="0" applyNumberFormat="1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7" fillId="0" borderId="0" xfId="0" applyFont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174" fontId="5" fillId="0" borderId="23" xfId="60" applyFont="1" applyBorder="1" applyProtection="1">
      <alignment horizontal="center"/>
      <protection locked="0"/>
    </xf>
    <xf numFmtId="49" fontId="5" fillId="0" borderId="29" xfId="0" applyNumberFormat="1" applyFont="1" applyBorder="1" applyAlignment="1" applyProtection="1">
      <alignment horizontal="center"/>
      <protection locked="0"/>
    </xf>
    <xf numFmtId="174" fontId="5" fillId="0" borderId="24" xfId="60" applyFont="1" applyBorder="1" applyProtection="1">
      <alignment horizontal="center"/>
      <protection locked="0"/>
    </xf>
    <xf numFmtId="49" fontId="5" fillId="0" borderId="21" xfId="0" applyNumberFormat="1" applyFont="1" applyBorder="1" applyAlignment="1" applyProtection="1">
      <alignment horizontal="center"/>
      <protection locked="0"/>
    </xf>
    <xf numFmtId="174" fontId="5" fillId="0" borderId="30" xfId="60" applyFont="1" applyBorder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174" fontId="5" fillId="0" borderId="31" xfId="60" applyFont="1" applyBorder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174" fontId="5" fillId="0" borderId="19" xfId="60" applyFont="1" applyBorder="1" applyProtection="1">
      <alignment horizontal="center"/>
      <protection/>
    </xf>
    <xf numFmtId="174" fontId="5" fillId="0" borderId="0" xfId="60" applyFont="1" applyProtection="1">
      <alignment horizontal="center"/>
      <protection/>
    </xf>
    <xf numFmtId="174" fontId="13" fillId="0" borderId="32" xfId="60" applyFont="1" applyBorder="1" applyProtection="1">
      <alignment horizontal="center"/>
      <protection/>
    </xf>
    <xf numFmtId="2" fontId="1" fillId="0" borderId="24" xfId="0" applyNumberFormat="1" applyFont="1" applyBorder="1" applyAlignment="1" applyProtection="1">
      <alignment horizontal="center"/>
      <protection/>
    </xf>
    <xf numFmtId="174" fontId="5" fillId="0" borderId="22" xfId="60" applyFont="1" applyBorder="1" applyProtection="1">
      <alignment horizontal="center"/>
      <protection/>
    </xf>
    <xf numFmtId="174" fontId="13" fillId="0" borderId="33" xfId="60" applyFont="1" applyBorder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174" fontId="5" fillId="0" borderId="34" xfId="60" applyFont="1" applyBorder="1" applyProtection="1">
      <alignment horizontal="center"/>
      <protection/>
    </xf>
    <xf numFmtId="174" fontId="5" fillId="0" borderId="35" xfId="60" applyFont="1" applyBorder="1" applyProtection="1">
      <alignment horizontal="center"/>
      <protection/>
    </xf>
    <xf numFmtId="0" fontId="0" fillId="0" borderId="0" xfId="0" applyNumberFormat="1" applyAlignment="1">
      <alignment/>
    </xf>
    <xf numFmtId="0" fontId="7" fillId="0" borderId="15" xfId="0" applyNumberFormat="1" applyFont="1" applyBorder="1" applyAlignment="1">
      <alignment/>
    </xf>
    <xf numFmtId="0" fontId="7" fillId="0" borderId="18" xfId="0" applyNumberFormat="1" applyFont="1" applyBorder="1" applyAlignment="1">
      <alignment horizontal="right"/>
    </xf>
    <xf numFmtId="49" fontId="7" fillId="33" borderId="15" xfId="0" applyNumberFormat="1" applyFont="1" applyFill="1" applyBorder="1" applyAlignment="1">
      <alignment horizontal="center"/>
    </xf>
    <xf numFmtId="0" fontId="7" fillId="0" borderId="25" xfId="0" applyNumberFormat="1" applyFont="1" applyBorder="1" applyAlignment="1">
      <alignment/>
    </xf>
    <xf numFmtId="0" fontId="7" fillId="0" borderId="36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0" fontId="7" fillId="33" borderId="15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174" fontId="1" fillId="0" borderId="0" xfId="60" applyFont="1">
      <alignment horizontal="center"/>
      <protection/>
    </xf>
    <xf numFmtId="174" fontId="19" fillId="0" borderId="0" xfId="60" applyFont="1">
      <alignment horizontal="center"/>
      <protection/>
    </xf>
    <xf numFmtId="174" fontId="1" fillId="0" borderId="33" xfId="60" applyFont="1" applyBorder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1" xfId="0" applyFont="1" applyBorder="1" applyAlignment="1">
      <alignment horizontal="center"/>
    </xf>
    <xf numFmtId="174" fontId="6" fillId="0" borderId="15" xfId="60" applyFont="1" applyBorder="1">
      <alignment horizontal="center"/>
      <protection/>
    </xf>
    <xf numFmtId="0" fontId="8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0" fillId="0" borderId="0" xfId="0" applyFont="1" applyAlignment="1">
      <alignment/>
    </xf>
    <xf numFmtId="0" fontId="11" fillId="0" borderId="15" xfId="0" applyFont="1" applyBorder="1" applyAlignment="1" applyProtection="1">
      <alignment horizontal="center"/>
      <protection/>
    </xf>
    <xf numFmtId="2" fontId="9" fillId="0" borderId="32" xfId="0" applyNumberFormat="1" applyFont="1" applyBorder="1" applyAlignment="1" applyProtection="1">
      <alignment horizontal="center"/>
      <protection/>
    </xf>
    <xf numFmtId="2" fontId="9" fillId="0" borderId="33" xfId="0" applyNumberFormat="1" applyFont="1" applyBorder="1" applyAlignment="1" applyProtection="1">
      <alignment horizontal="center"/>
      <protection/>
    </xf>
    <xf numFmtId="0" fontId="13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Fill="1" applyBorder="1" applyAlignment="1" applyProtection="1">
      <alignment horizontal="center"/>
      <protection locked="0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174" fontId="5" fillId="0" borderId="37" xfId="60" applyFont="1" applyBorder="1" applyProtection="1">
      <alignment horizontal="center"/>
      <protection locked="0"/>
    </xf>
    <xf numFmtId="49" fontId="5" fillId="0" borderId="41" xfId="0" applyNumberFormat="1" applyFont="1" applyBorder="1" applyAlignment="1" applyProtection="1">
      <alignment horizontal="center"/>
      <protection locked="0"/>
    </xf>
    <xf numFmtId="172" fontId="5" fillId="0" borderId="13" xfId="0" applyNumberFormat="1" applyFont="1" applyBorder="1" applyAlignment="1">
      <alignment horizontal="center"/>
    </xf>
    <xf numFmtId="174" fontId="5" fillId="0" borderId="42" xfId="60" applyFont="1" applyBorder="1" applyProtection="1">
      <alignment horizontal="center"/>
      <protection/>
    </xf>
    <xf numFmtId="174" fontId="5" fillId="0" borderId="43" xfId="60" applyFont="1" applyBorder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174" fontId="5" fillId="0" borderId="38" xfId="60" applyFont="1" applyBorder="1" applyProtection="1">
      <alignment horizontal="center"/>
      <protection/>
    </xf>
    <xf numFmtId="174" fontId="5" fillId="0" borderId="13" xfId="60" applyFont="1" applyBorder="1" applyProtection="1">
      <alignment horizontal="center"/>
      <protection/>
    </xf>
    <xf numFmtId="174" fontId="13" fillId="0" borderId="36" xfId="60" applyFont="1" applyBorder="1" applyProtection="1">
      <alignment horizontal="center"/>
      <protection/>
    </xf>
    <xf numFmtId="2" fontId="1" fillId="0" borderId="37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2" fontId="9" fillId="0" borderId="19" xfId="0" applyNumberFormat="1" applyFont="1" applyBorder="1" applyAlignment="1" applyProtection="1">
      <alignment horizontal="right" indent="1"/>
      <protection/>
    </xf>
    <xf numFmtId="2" fontId="9" fillId="0" borderId="22" xfId="0" applyNumberFormat="1" applyFont="1" applyBorder="1" applyAlignment="1" applyProtection="1">
      <alignment horizontal="right" indent="1"/>
      <protection/>
    </xf>
    <xf numFmtId="2" fontId="9" fillId="0" borderId="38" xfId="0" applyNumberFormat="1" applyFont="1" applyBorder="1" applyAlignment="1" applyProtection="1">
      <alignment horizontal="right" indent="1"/>
      <protection/>
    </xf>
    <xf numFmtId="174" fontId="5" fillId="0" borderId="24" xfId="60" applyNumberFormat="1" applyFont="1" applyBorder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8" fillId="0" borderId="0" xfId="0" applyFont="1" applyFill="1" applyAlignment="1">
      <alignment horizontal="right" indent="1"/>
    </xf>
    <xf numFmtId="0" fontId="28" fillId="0" borderId="0" xfId="0" applyFont="1" applyFill="1" applyAlignment="1">
      <alignment horizontal="left"/>
    </xf>
    <xf numFmtId="0" fontId="29" fillId="0" borderId="13" xfId="0" applyFont="1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174" fontId="5" fillId="0" borderId="23" xfId="60" applyNumberFormat="1" applyFont="1" applyBorder="1" applyProtection="1">
      <alignment horizontal="center"/>
      <protection locked="0"/>
    </xf>
    <xf numFmtId="0" fontId="67" fillId="0" borderId="24" xfId="0" applyFont="1" applyBorder="1" applyAlignment="1">
      <alignment horizontal="center"/>
    </xf>
    <xf numFmtId="0" fontId="68" fillId="0" borderId="22" xfId="0" applyFont="1" applyBorder="1" applyAlignment="1">
      <alignment horizontal="center"/>
    </xf>
    <xf numFmtId="2" fontId="68" fillId="0" borderId="22" xfId="0" applyNumberFormat="1" applyFont="1" applyBorder="1" applyAlignment="1" applyProtection="1">
      <alignment horizontal="right" inden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it sek" xfId="60"/>
    <cellStyle name="Zelle überprüfen" xfId="61"/>
  </cellStyles>
  <dxfs count="139">
    <dxf>
      <font>
        <color indexed="9"/>
      </font>
    </dxf>
    <dxf>
      <fill>
        <patternFill>
          <bgColor indexed="13"/>
        </patternFill>
      </fill>
    </dxf>
    <dxf>
      <font>
        <color indexed="10"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lor indexed="10"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lor indexed="10"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lor indexed="10"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ont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0</xdr:row>
      <xdr:rowOff>104775</xdr:rowOff>
    </xdr:from>
    <xdr:ext cx="1152525" cy="466725"/>
    <xdr:grpSp>
      <xdr:nvGrpSpPr>
        <xdr:cNvPr id="1" name="Group 1"/>
        <xdr:cNvGrpSpPr>
          <a:grpSpLocks/>
        </xdr:cNvGrpSpPr>
      </xdr:nvGrpSpPr>
      <xdr:grpSpPr>
        <a:xfrm>
          <a:off x="7962900" y="104775"/>
          <a:ext cx="1152525" cy="466725"/>
          <a:chOff x="917" y="6"/>
          <a:chExt cx="140" cy="56"/>
        </a:xfrm>
        <a:solidFill>
          <a:srgbClr val="FFFFFF"/>
        </a:solidFill>
      </xdr:grpSpPr>
      <xdr:sp macro="[0]!Sortieren">
        <xdr:nvSpPr>
          <xdr:cNvPr id="2" name="Rectangle 2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3" name="Rectangle 3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4" name="Rectangle 4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5" name="Rectangle 5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6" name="Rectangle 6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7" name="Rectangle 7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8" name="Rectangle 8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9" name="Rectangle 9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0" name="Rectangle 10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1" name="Rectangle 11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2" name="Rectangle 12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3" name="Rectangle 13"/>
          <xdr:cNvSpPr>
            <a:spLocks/>
          </xdr:cNvSpPr>
        </xdr:nvSpPr>
        <xdr:spPr>
          <a:xfrm>
            <a:off x="938" y="23"/>
            <a:ext cx="93" cy="2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</a:t>
            </a:r>
          </a:p>
        </xdr:txBody>
      </xdr:sp>
    </xdr:grpSp>
    <xdr:clientData fPrint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0</xdr:row>
      <xdr:rowOff>104775</xdr:rowOff>
    </xdr:from>
    <xdr:ext cx="1152525" cy="466725"/>
    <xdr:grpSp>
      <xdr:nvGrpSpPr>
        <xdr:cNvPr id="1" name="Group 1"/>
        <xdr:cNvGrpSpPr>
          <a:grpSpLocks/>
        </xdr:cNvGrpSpPr>
      </xdr:nvGrpSpPr>
      <xdr:grpSpPr>
        <a:xfrm>
          <a:off x="7962900" y="104775"/>
          <a:ext cx="1152525" cy="466725"/>
          <a:chOff x="917" y="6"/>
          <a:chExt cx="140" cy="56"/>
        </a:xfrm>
        <a:solidFill>
          <a:srgbClr val="FFFFFF"/>
        </a:solidFill>
      </xdr:grpSpPr>
      <xdr:sp macro="[0]!Sortieren">
        <xdr:nvSpPr>
          <xdr:cNvPr id="2" name="Rectangle 2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3" name="Rectangle 3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4" name="Rectangle 4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5" name="Rectangle 5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6" name="Rectangle 6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7" name="Rectangle 7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8" name="Rectangle 8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9" name="Rectangle 9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0" name="Rectangle 10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1" name="Rectangle 11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2" name="Rectangle 12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3" name="Rectangle 13"/>
          <xdr:cNvSpPr>
            <a:spLocks/>
          </xdr:cNvSpPr>
        </xdr:nvSpPr>
        <xdr:spPr>
          <a:xfrm>
            <a:off x="938" y="23"/>
            <a:ext cx="93" cy="2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</a:t>
            </a:r>
          </a:p>
        </xdr:txBody>
      </xdr:sp>
    </xdr:grpSp>
    <xdr:clientData fPrint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0</xdr:row>
      <xdr:rowOff>104775</xdr:rowOff>
    </xdr:from>
    <xdr:ext cx="1152525" cy="466725"/>
    <xdr:grpSp>
      <xdr:nvGrpSpPr>
        <xdr:cNvPr id="1" name="Group 1"/>
        <xdr:cNvGrpSpPr>
          <a:grpSpLocks/>
        </xdr:cNvGrpSpPr>
      </xdr:nvGrpSpPr>
      <xdr:grpSpPr>
        <a:xfrm>
          <a:off x="7962900" y="104775"/>
          <a:ext cx="1152525" cy="466725"/>
          <a:chOff x="917" y="6"/>
          <a:chExt cx="140" cy="56"/>
        </a:xfrm>
        <a:solidFill>
          <a:srgbClr val="FFFFFF"/>
        </a:solidFill>
      </xdr:grpSpPr>
      <xdr:sp macro="[0]!Sortieren">
        <xdr:nvSpPr>
          <xdr:cNvPr id="2" name="Rectangle 2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3" name="Rectangle 3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4" name="Rectangle 4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5" name="Rectangle 5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6" name="Rectangle 6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7" name="Rectangle 7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8" name="Rectangle 8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9" name="Rectangle 9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0" name="Rectangle 10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1" name="Rectangle 11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2" name="Rectangle 12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3" name="Rectangle 13"/>
          <xdr:cNvSpPr>
            <a:spLocks/>
          </xdr:cNvSpPr>
        </xdr:nvSpPr>
        <xdr:spPr>
          <a:xfrm>
            <a:off x="938" y="23"/>
            <a:ext cx="93" cy="2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</a:t>
            </a:r>
          </a:p>
        </xdr:txBody>
      </xdr:sp>
    </xdr:grpSp>
    <xdr:clientData fPrint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0</xdr:row>
      <xdr:rowOff>104775</xdr:rowOff>
    </xdr:from>
    <xdr:ext cx="1152525" cy="466725"/>
    <xdr:grpSp>
      <xdr:nvGrpSpPr>
        <xdr:cNvPr id="1" name="Group 1"/>
        <xdr:cNvGrpSpPr>
          <a:grpSpLocks/>
        </xdr:cNvGrpSpPr>
      </xdr:nvGrpSpPr>
      <xdr:grpSpPr>
        <a:xfrm>
          <a:off x="7962900" y="104775"/>
          <a:ext cx="1152525" cy="466725"/>
          <a:chOff x="917" y="6"/>
          <a:chExt cx="140" cy="56"/>
        </a:xfrm>
        <a:solidFill>
          <a:srgbClr val="FFFFFF"/>
        </a:solidFill>
      </xdr:grpSpPr>
      <xdr:sp macro="[0]!Sortieren">
        <xdr:nvSpPr>
          <xdr:cNvPr id="2" name="Rectangle 2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3" name="Rectangle 3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4" name="Rectangle 4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5" name="Rectangle 5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6" name="Rectangle 6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7" name="Rectangle 7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8" name="Rectangle 8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9" name="Rectangle 9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0" name="Rectangle 10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1" name="Rectangle 11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2" name="Rectangle 12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3" name="Rectangle 13"/>
          <xdr:cNvSpPr>
            <a:spLocks/>
          </xdr:cNvSpPr>
        </xdr:nvSpPr>
        <xdr:spPr>
          <a:xfrm>
            <a:off x="938" y="23"/>
            <a:ext cx="93" cy="2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</a:t>
            </a:r>
          </a:p>
        </xdr:txBody>
      </xdr:sp>
    </xdr:grpSp>
    <xdr:clientData fPrint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0</xdr:row>
      <xdr:rowOff>104775</xdr:rowOff>
    </xdr:from>
    <xdr:ext cx="1152525" cy="466725"/>
    <xdr:grpSp>
      <xdr:nvGrpSpPr>
        <xdr:cNvPr id="1" name="Group 1"/>
        <xdr:cNvGrpSpPr>
          <a:grpSpLocks/>
        </xdr:cNvGrpSpPr>
      </xdr:nvGrpSpPr>
      <xdr:grpSpPr>
        <a:xfrm>
          <a:off x="7962900" y="104775"/>
          <a:ext cx="1152525" cy="466725"/>
          <a:chOff x="917" y="6"/>
          <a:chExt cx="140" cy="56"/>
        </a:xfrm>
        <a:solidFill>
          <a:srgbClr val="FFFFFF"/>
        </a:solidFill>
      </xdr:grpSpPr>
      <xdr:sp macro="[0]!Sortieren">
        <xdr:nvSpPr>
          <xdr:cNvPr id="2" name="Rectangle 2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3" name="Rectangle 3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4" name="Rectangle 4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5" name="Rectangle 5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6" name="Rectangle 6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7" name="Rectangle 7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8" name="Rectangle 8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9" name="Rectangle 9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0" name="Rectangle 10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1" name="Rectangle 11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2" name="Rectangle 12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3" name="Rectangle 13"/>
          <xdr:cNvSpPr>
            <a:spLocks/>
          </xdr:cNvSpPr>
        </xdr:nvSpPr>
        <xdr:spPr>
          <a:xfrm>
            <a:off x="938" y="23"/>
            <a:ext cx="93" cy="2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</a:t>
            </a:r>
          </a:p>
        </xdr:txBody>
      </xdr:sp>
    </xdr:grpSp>
    <xdr:clientData fPrint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0</xdr:row>
      <xdr:rowOff>104775</xdr:rowOff>
    </xdr:from>
    <xdr:ext cx="1152525" cy="466725"/>
    <xdr:grpSp>
      <xdr:nvGrpSpPr>
        <xdr:cNvPr id="1" name="Group 1"/>
        <xdr:cNvGrpSpPr>
          <a:grpSpLocks/>
        </xdr:cNvGrpSpPr>
      </xdr:nvGrpSpPr>
      <xdr:grpSpPr>
        <a:xfrm>
          <a:off x="7962900" y="104775"/>
          <a:ext cx="1152525" cy="466725"/>
          <a:chOff x="917" y="6"/>
          <a:chExt cx="140" cy="56"/>
        </a:xfrm>
        <a:solidFill>
          <a:srgbClr val="FFFFFF"/>
        </a:solidFill>
      </xdr:grpSpPr>
      <xdr:sp macro="[0]!Sortieren">
        <xdr:nvSpPr>
          <xdr:cNvPr id="2" name="Rectangle 2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3" name="Rectangle 3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4" name="Rectangle 4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5" name="Rectangle 5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6" name="Rectangle 6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7" name="Rectangle 7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8" name="Rectangle 8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9" name="Rectangle 9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0" name="Rectangle 10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1" name="Rectangle 11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2" name="Rectangle 12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3" name="Rectangle 13"/>
          <xdr:cNvSpPr>
            <a:spLocks/>
          </xdr:cNvSpPr>
        </xdr:nvSpPr>
        <xdr:spPr>
          <a:xfrm>
            <a:off x="938" y="23"/>
            <a:ext cx="93" cy="2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</a:t>
            </a:r>
          </a:p>
        </xdr:txBody>
      </xdr:sp>
    </xdr:grpSp>
    <xdr:clientData fPrint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0</xdr:row>
      <xdr:rowOff>104775</xdr:rowOff>
    </xdr:from>
    <xdr:ext cx="1152525" cy="466725"/>
    <xdr:grpSp>
      <xdr:nvGrpSpPr>
        <xdr:cNvPr id="1" name="Group 1"/>
        <xdr:cNvGrpSpPr>
          <a:grpSpLocks/>
        </xdr:cNvGrpSpPr>
      </xdr:nvGrpSpPr>
      <xdr:grpSpPr>
        <a:xfrm>
          <a:off x="7962900" y="104775"/>
          <a:ext cx="1152525" cy="466725"/>
          <a:chOff x="917" y="6"/>
          <a:chExt cx="140" cy="56"/>
        </a:xfrm>
        <a:solidFill>
          <a:srgbClr val="FFFFFF"/>
        </a:solidFill>
      </xdr:grpSpPr>
      <xdr:sp macro="[0]!Sortieren">
        <xdr:nvSpPr>
          <xdr:cNvPr id="2" name="Rectangle 2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3" name="Rectangle 3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4" name="Rectangle 4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5" name="Rectangle 5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6" name="Rectangle 6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7" name="Rectangle 7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8" name="Rectangle 8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9" name="Rectangle 9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0" name="Rectangle 10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1" name="Rectangle 11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2" name="Rectangle 12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3" name="Rectangle 13"/>
          <xdr:cNvSpPr>
            <a:spLocks/>
          </xdr:cNvSpPr>
        </xdr:nvSpPr>
        <xdr:spPr>
          <a:xfrm>
            <a:off x="938" y="23"/>
            <a:ext cx="93" cy="2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</a:t>
            </a:r>
          </a:p>
        </xdr:txBody>
      </xdr:sp>
    </xdr:grpSp>
    <xdr:clientData fPrint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266700</xdr:colOff>
      <xdr:row>12</xdr:row>
      <xdr:rowOff>0</xdr:rowOff>
    </xdr:from>
    <xdr:ext cx="2943225" cy="466725"/>
    <xdr:grpSp>
      <xdr:nvGrpSpPr>
        <xdr:cNvPr id="1" name="Group 2"/>
        <xdr:cNvGrpSpPr>
          <a:grpSpLocks/>
        </xdr:cNvGrpSpPr>
      </xdr:nvGrpSpPr>
      <xdr:grpSpPr>
        <a:xfrm>
          <a:off x="5953125" y="2400300"/>
          <a:ext cx="2943225" cy="466725"/>
          <a:chOff x="917" y="6"/>
          <a:chExt cx="140" cy="56"/>
        </a:xfrm>
        <a:solidFill>
          <a:srgbClr val="FFFFFF"/>
        </a:solidFill>
      </xdr:grpSpPr>
      <xdr:sp macro="[0]!Gruppensortierung_nach_Wertung">
        <xdr:nvSpPr>
          <xdr:cNvPr id="2" name="Rectangle 3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3" name="Rectangle 4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4" name="Rectangle 5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5" name="Rectangle 6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6" name="Rectangle 7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7" name="Rectangle 8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8" name="Rectangle 9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9" name="Rectangle 10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10" name="Rectangle 11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11" name="Rectangle 12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12" name="Rectangle 13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13" name="Rectangle 14"/>
          <xdr:cNvSpPr>
            <a:spLocks/>
          </xdr:cNvSpPr>
        </xdr:nvSpPr>
        <xdr:spPr>
          <a:xfrm>
            <a:off x="938" y="24"/>
            <a:ext cx="94" cy="25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 nach Wertung</a:t>
            </a:r>
          </a:p>
        </xdr:txBody>
      </xdr:sp>
    </xdr:grpSp>
    <xdr:clientData fPrintsWithSheet="0"/>
  </xdr:oneCellAnchor>
  <xdr:oneCellAnchor>
    <xdr:from>
      <xdr:col>11</xdr:col>
      <xdr:colOff>266700</xdr:colOff>
      <xdr:row>15</xdr:row>
      <xdr:rowOff>123825</xdr:rowOff>
    </xdr:from>
    <xdr:ext cx="2943225" cy="466725"/>
    <xdr:grpSp>
      <xdr:nvGrpSpPr>
        <xdr:cNvPr id="14" name="Group 15"/>
        <xdr:cNvGrpSpPr>
          <a:grpSpLocks/>
        </xdr:cNvGrpSpPr>
      </xdr:nvGrpSpPr>
      <xdr:grpSpPr>
        <a:xfrm>
          <a:off x="5953125" y="3095625"/>
          <a:ext cx="2943225" cy="466725"/>
          <a:chOff x="917" y="6"/>
          <a:chExt cx="140" cy="56"/>
        </a:xfrm>
        <a:solidFill>
          <a:srgbClr val="FFFFFF"/>
        </a:solidFill>
      </xdr:grpSpPr>
      <xdr:sp macro="[0]!Gruppensortierung_nach_DAM">
        <xdr:nvSpPr>
          <xdr:cNvPr id="15" name="Rectangle 16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16" name="Rectangle 17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17" name="Rectangle 18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18" name="Rectangle 19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19" name="Rectangle 20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0" name="Rectangle 21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1" name="Rectangle 22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2" name="Rectangle 23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3" name="Rectangle 24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4" name="Rectangle 25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5" name="Rectangle 26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6" name="Rectangle 27"/>
          <xdr:cNvSpPr>
            <a:spLocks/>
          </xdr:cNvSpPr>
        </xdr:nvSpPr>
        <xdr:spPr>
          <a:xfrm>
            <a:off x="938" y="24"/>
            <a:ext cx="96" cy="2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 nach DAM-Pkt.</a:t>
            </a:r>
          </a:p>
        </xdr:txBody>
      </xdr:sp>
    </xdr:grpSp>
    <xdr:clientData fPrint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266700</xdr:colOff>
      <xdr:row>12</xdr:row>
      <xdr:rowOff>0</xdr:rowOff>
    </xdr:from>
    <xdr:ext cx="2943225" cy="466725"/>
    <xdr:grpSp>
      <xdr:nvGrpSpPr>
        <xdr:cNvPr id="1" name="Group 2"/>
        <xdr:cNvGrpSpPr>
          <a:grpSpLocks/>
        </xdr:cNvGrpSpPr>
      </xdr:nvGrpSpPr>
      <xdr:grpSpPr>
        <a:xfrm>
          <a:off x="5953125" y="2400300"/>
          <a:ext cx="2943225" cy="466725"/>
          <a:chOff x="917" y="6"/>
          <a:chExt cx="140" cy="56"/>
        </a:xfrm>
        <a:solidFill>
          <a:srgbClr val="FFFFFF"/>
        </a:solidFill>
      </xdr:grpSpPr>
      <xdr:sp macro="[0]!Gruppensortierung_nach_Wertung">
        <xdr:nvSpPr>
          <xdr:cNvPr id="2" name="Rectangle 3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3" name="Rectangle 4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4" name="Rectangle 5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5" name="Rectangle 6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6" name="Rectangle 7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7" name="Rectangle 8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8" name="Rectangle 9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9" name="Rectangle 10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10" name="Rectangle 11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11" name="Rectangle 12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12" name="Rectangle 13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13" name="Rectangle 14"/>
          <xdr:cNvSpPr>
            <a:spLocks/>
          </xdr:cNvSpPr>
        </xdr:nvSpPr>
        <xdr:spPr>
          <a:xfrm>
            <a:off x="938" y="24"/>
            <a:ext cx="94" cy="25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 nach Wertung</a:t>
            </a:r>
          </a:p>
        </xdr:txBody>
      </xdr:sp>
    </xdr:grpSp>
    <xdr:clientData fPrintsWithSheet="0"/>
  </xdr:oneCellAnchor>
  <xdr:oneCellAnchor>
    <xdr:from>
      <xdr:col>11</xdr:col>
      <xdr:colOff>266700</xdr:colOff>
      <xdr:row>15</xdr:row>
      <xdr:rowOff>123825</xdr:rowOff>
    </xdr:from>
    <xdr:ext cx="2943225" cy="466725"/>
    <xdr:grpSp>
      <xdr:nvGrpSpPr>
        <xdr:cNvPr id="14" name="Group 15"/>
        <xdr:cNvGrpSpPr>
          <a:grpSpLocks/>
        </xdr:cNvGrpSpPr>
      </xdr:nvGrpSpPr>
      <xdr:grpSpPr>
        <a:xfrm>
          <a:off x="5953125" y="3095625"/>
          <a:ext cx="2943225" cy="466725"/>
          <a:chOff x="917" y="6"/>
          <a:chExt cx="140" cy="56"/>
        </a:xfrm>
        <a:solidFill>
          <a:srgbClr val="FFFFFF"/>
        </a:solidFill>
      </xdr:grpSpPr>
      <xdr:sp macro="[0]!Gruppensortierung_nach_DAM">
        <xdr:nvSpPr>
          <xdr:cNvPr id="15" name="Rectangle 16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16" name="Rectangle 17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17" name="Rectangle 18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18" name="Rectangle 19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19" name="Rectangle 20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0" name="Rectangle 21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1" name="Rectangle 22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2" name="Rectangle 23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3" name="Rectangle 24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4" name="Rectangle 25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5" name="Rectangle 26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6" name="Rectangle 27"/>
          <xdr:cNvSpPr>
            <a:spLocks/>
          </xdr:cNvSpPr>
        </xdr:nvSpPr>
        <xdr:spPr>
          <a:xfrm>
            <a:off x="938" y="24"/>
            <a:ext cx="96" cy="2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 nach DAM-Pkt.</a:t>
            </a:r>
          </a:p>
        </xdr:txBody>
      </xdr:sp>
    </xdr:grpSp>
    <xdr:clientData fPrint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266700</xdr:colOff>
      <xdr:row>12</xdr:row>
      <xdr:rowOff>0</xdr:rowOff>
    </xdr:from>
    <xdr:ext cx="2943225" cy="466725"/>
    <xdr:grpSp>
      <xdr:nvGrpSpPr>
        <xdr:cNvPr id="1" name="Group 2"/>
        <xdr:cNvGrpSpPr>
          <a:grpSpLocks/>
        </xdr:cNvGrpSpPr>
      </xdr:nvGrpSpPr>
      <xdr:grpSpPr>
        <a:xfrm>
          <a:off x="6667500" y="2400300"/>
          <a:ext cx="2943225" cy="466725"/>
          <a:chOff x="917" y="6"/>
          <a:chExt cx="140" cy="56"/>
        </a:xfrm>
        <a:solidFill>
          <a:srgbClr val="FFFFFF"/>
        </a:solidFill>
      </xdr:grpSpPr>
      <xdr:sp macro="[0]!Gruppensortierung_nach_Wertung">
        <xdr:nvSpPr>
          <xdr:cNvPr id="2" name="Rectangle 3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3" name="Rectangle 4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4" name="Rectangle 5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5" name="Rectangle 6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6" name="Rectangle 7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7" name="Rectangle 8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8" name="Rectangle 9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9" name="Rectangle 10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10" name="Rectangle 11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11" name="Rectangle 12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12" name="Rectangle 13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13" name="Rectangle 14"/>
          <xdr:cNvSpPr>
            <a:spLocks/>
          </xdr:cNvSpPr>
        </xdr:nvSpPr>
        <xdr:spPr>
          <a:xfrm>
            <a:off x="938" y="24"/>
            <a:ext cx="94" cy="25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 nach Wertung</a:t>
            </a:r>
          </a:p>
        </xdr:txBody>
      </xdr:sp>
    </xdr:grpSp>
    <xdr:clientData fPrintsWithSheet="0"/>
  </xdr:oneCellAnchor>
  <xdr:oneCellAnchor>
    <xdr:from>
      <xdr:col>11</xdr:col>
      <xdr:colOff>266700</xdr:colOff>
      <xdr:row>15</xdr:row>
      <xdr:rowOff>123825</xdr:rowOff>
    </xdr:from>
    <xdr:ext cx="2943225" cy="466725"/>
    <xdr:grpSp>
      <xdr:nvGrpSpPr>
        <xdr:cNvPr id="14" name="Group 15"/>
        <xdr:cNvGrpSpPr>
          <a:grpSpLocks/>
        </xdr:cNvGrpSpPr>
      </xdr:nvGrpSpPr>
      <xdr:grpSpPr>
        <a:xfrm>
          <a:off x="6667500" y="3095625"/>
          <a:ext cx="2943225" cy="466725"/>
          <a:chOff x="917" y="6"/>
          <a:chExt cx="140" cy="56"/>
        </a:xfrm>
        <a:solidFill>
          <a:srgbClr val="FFFFFF"/>
        </a:solidFill>
      </xdr:grpSpPr>
      <xdr:sp macro="[0]!Gruppensortierung_nach_DAM">
        <xdr:nvSpPr>
          <xdr:cNvPr id="15" name="Rectangle 16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16" name="Rectangle 17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17" name="Rectangle 18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18" name="Rectangle 19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19" name="Rectangle 20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0" name="Rectangle 21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1" name="Rectangle 22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2" name="Rectangle 23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3" name="Rectangle 24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4" name="Rectangle 25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5" name="Rectangle 26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6" name="Rectangle 27"/>
          <xdr:cNvSpPr>
            <a:spLocks/>
          </xdr:cNvSpPr>
        </xdr:nvSpPr>
        <xdr:spPr>
          <a:xfrm>
            <a:off x="938" y="24"/>
            <a:ext cx="96" cy="2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 nach DAM-Pkt.</a:t>
            </a:r>
          </a:p>
        </xdr:txBody>
      </xdr:sp>
    </xdr:grpSp>
    <xdr:clientData fPrint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0</xdr:row>
      <xdr:rowOff>104775</xdr:rowOff>
    </xdr:from>
    <xdr:ext cx="1152525" cy="466725"/>
    <xdr:grpSp>
      <xdr:nvGrpSpPr>
        <xdr:cNvPr id="1" name="Group 1"/>
        <xdr:cNvGrpSpPr>
          <a:grpSpLocks/>
        </xdr:cNvGrpSpPr>
      </xdr:nvGrpSpPr>
      <xdr:grpSpPr>
        <a:xfrm>
          <a:off x="7962900" y="104775"/>
          <a:ext cx="1152525" cy="466725"/>
          <a:chOff x="917" y="6"/>
          <a:chExt cx="140" cy="56"/>
        </a:xfrm>
        <a:solidFill>
          <a:srgbClr val="FFFFFF"/>
        </a:solidFill>
      </xdr:grpSpPr>
      <xdr:sp macro="[0]!Sortieren">
        <xdr:nvSpPr>
          <xdr:cNvPr id="2" name="Rectangle 2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3" name="Rectangle 3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4" name="Rectangle 4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5" name="Rectangle 5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6" name="Rectangle 6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7" name="Rectangle 7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8" name="Rectangle 8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9" name="Rectangle 9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0" name="Rectangle 10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1" name="Rectangle 11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2" name="Rectangle 12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3" name="Rectangle 13"/>
          <xdr:cNvSpPr>
            <a:spLocks/>
          </xdr:cNvSpPr>
        </xdr:nvSpPr>
        <xdr:spPr>
          <a:xfrm>
            <a:off x="938" y="23"/>
            <a:ext cx="93" cy="2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</a:t>
            </a:r>
          </a:p>
        </xdr:txBody>
      </xdr:sp>
    </xdr:grp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0</xdr:row>
      <xdr:rowOff>104775</xdr:rowOff>
    </xdr:from>
    <xdr:ext cx="1152525" cy="466725"/>
    <xdr:grpSp>
      <xdr:nvGrpSpPr>
        <xdr:cNvPr id="1" name="Group 1"/>
        <xdr:cNvGrpSpPr>
          <a:grpSpLocks/>
        </xdr:cNvGrpSpPr>
      </xdr:nvGrpSpPr>
      <xdr:grpSpPr>
        <a:xfrm>
          <a:off x="7962900" y="104775"/>
          <a:ext cx="1152525" cy="466725"/>
          <a:chOff x="917" y="6"/>
          <a:chExt cx="140" cy="56"/>
        </a:xfrm>
        <a:solidFill>
          <a:srgbClr val="FFFFFF"/>
        </a:solidFill>
      </xdr:grpSpPr>
      <xdr:sp macro="[0]!Sortieren">
        <xdr:nvSpPr>
          <xdr:cNvPr id="2" name="Rectangle 2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3" name="Rectangle 3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4" name="Rectangle 4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5" name="Rectangle 5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6" name="Rectangle 6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7" name="Rectangle 7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8" name="Rectangle 8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9" name="Rectangle 9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0" name="Rectangle 10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1" name="Rectangle 11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2" name="Rectangle 12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3" name="Rectangle 13"/>
          <xdr:cNvSpPr>
            <a:spLocks/>
          </xdr:cNvSpPr>
        </xdr:nvSpPr>
        <xdr:spPr>
          <a:xfrm>
            <a:off x="938" y="23"/>
            <a:ext cx="93" cy="2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</a:t>
            </a:r>
          </a:p>
        </xdr:txBody>
      </xdr:sp>
    </xdr:grpSp>
    <xdr:clientData fPrintsWithSheet="0"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161925</xdr:colOff>
      <xdr:row>14</xdr:row>
      <xdr:rowOff>57150</xdr:rowOff>
    </xdr:from>
    <xdr:ext cx="1247775" cy="466725"/>
    <xdr:grpSp>
      <xdr:nvGrpSpPr>
        <xdr:cNvPr id="1" name="Group 15"/>
        <xdr:cNvGrpSpPr>
          <a:grpSpLocks/>
        </xdr:cNvGrpSpPr>
      </xdr:nvGrpSpPr>
      <xdr:grpSpPr>
        <a:xfrm>
          <a:off x="6943725" y="2905125"/>
          <a:ext cx="1247775" cy="466725"/>
          <a:chOff x="917" y="6"/>
          <a:chExt cx="140" cy="56"/>
        </a:xfrm>
        <a:solidFill>
          <a:srgbClr val="FFFFFF"/>
        </a:solidFill>
      </xdr:grpSpPr>
      <xdr:sp macro="[0]!Sortierung_Nachwuchs">
        <xdr:nvSpPr>
          <xdr:cNvPr id="2" name="Rectangle 16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>
              <a:alpha val="41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ung_Nachwuchs">
        <xdr:nvSpPr>
          <xdr:cNvPr id="3" name="Rectangle 17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>
              <a:alpha val="41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ung_Nachwuchs">
        <xdr:nvSpPr>
          <xdr:cNvPr id="4" name="Rectangle 18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>
              <a:alpha val="41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ung_Nachwuchs">
        <xdr:nvSpPr>
          <xdr:cNvPr id="5" name="Rectangle 19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>
              <a:alpha val="41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ung_Nachwuchs">
        <xdr:nvSpPr>
          <xdr:cNvPr id="6" name="Rectangle 20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>
              <a:alpha val="41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ung_Nachwuchs">
        <xdr:nvSpPr>
          <xdr:cNvPr id="7" name="Rectangle 21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>
              <a:alpha val="41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ung_Nachwuchs">
        <xdr:nvSpPr>
          <xdr:cNvPr id="8" name="Rectangle 22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>
              <a:alpha val="41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ung_Nachwuchs">
        <xdr:nvSpPr>
          <xdr:cNvPr id="9" name="Rectangle 23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>
              <a:alpha val="41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ung_Nachwuchs">
        <xdr:nvSpPr>
          <xdr:cNvPr id="10" name="Rectangle 24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>
              <a:alpha val="41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ung_Nachwuchs">
        <xdr:nvSpPr>
          <xdr:cNvPr id="11" name="Rectangle 25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>
              <a:alpha val="41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ung_Nachwuchs">
        <xdr:nvSpPr>
          <xdr:cNvPr id="12" name="Rectangle 26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>
              <a:alpha val="82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ung_Nachwuchs">
        <xdr:nvSpPr>
          <xdr:cNvPr id="13" name="Rectangle 27"/>
          <xdr:cNvSpPr>
            <a:spLocks/>
          </xdr:cNvSpPr>
        </xdr:nvSpPr>
        <xdr:spPr>
          <a:xfrm>
            <a:off x="938" y="23"/>
            <a:ext cx="85" cy="25"/>
          </a:xfrm>
          <a:prstGeom prst="rect">
            <a:avLst/>
          </a:prstGeom>
          <a:solidFill>
            <a:srgbClr val="99CCFF">
              <a:alpha val="41000"/>
            </a:srgbClr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</a:t>
            </a:r>
          </a:p>
        </xdr:txBody>
      </xdr:sp>
    </xdr:grp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0</xdr:row>
      <xdr:rowOff>104775</xdr:rowOff>
    </xdr:from>
    <xdr:ext cx="1152525" cy="466725"/>
    <xdr:grpSp>
      <xdr:nvGrpSpPr>
        <xdr:cNvPr id="1" name="Group 1"/>
        <xdr:cNvGrpSpPr>
          <a:grpSpLocks/>
        </xdr:cNvGrpSpPr>
      </xdr:nvGrpSpPr>
      <xdr:grpSpPr>
        <a:xfrm>
          <a:off x="7962900" y="104775"/>
          <a:ext cx="1152525" cy="466725"/>
          <a:chOff x="917" y="6"/>
          <a:chExt cx="140" cy="56"/>
        </a:xfrm>
        <a:solidFill>
          <a:srgbClr val="FFFFFF"/>
        </a:solidFill>
      </xdr:grpSpPr>
      <xdr:sp macro="[0]!Sortieren">
        <xdr:nvSpPr>
          <xdr:cNvPr id="2" name="Rectangle 2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3" name="Rectangle 3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4" name="Rectangle 4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5" name="Rectangle 5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6" name="Rectangle 6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7" name="Rectangle 7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8" name="Rectangle 8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9" name="Rectangle 9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0" name="Rectangle 10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1" name="Rectangle 11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2" name="Rectangle 12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3" name="Rectangle 13"/>
          <xdr:cNvSpPr>
            <a:spLocks/>
          </xdr:cNvSpPr>
        </xdr:nvSpPr>
        <xdr:spPr>
          <a:xfrm>
            <a:off x="938" y="23"/>
            <a:ext cx="93" cy="2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</a:t>
            </a:r>
          </a:p>
        </xdr:txBody>
      </xdr:sp>
    </xdr:grp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0</xdr:row>
      <xdr:rowOff>104775</xdr:rowOff>
    </xdr:from>
    <xdr:ext cx="1152525" cy="466725"/>
    <xdr:grpSp>
      <xdr:nvGrpSpPr>
        <xdr:cNvPr id="1" name="Group 1"/>
        <xdr:cNvGrpSpPr>
          <a:grpSpLocks/>
        </xdr:cNvGrpSpPr>
      </xdr:nvGrpSpPr>
      <xdr:grpSpPr>
        <a:xfrm>
          <a:off x="7962900" y="104775"/>
          <a:ext cx="1152525" cy="466725"/>
          <a:chOff x="917" y="6"/>
          <a:chExt cx="140" cy="56"/>
        </a:xfrm>
        <a:solidFill>
          <a:srgbClr val="FFFFFF"/>
        </a:solidFill>
      </xdr:grpSpPr>
      <xdr:sp macro="[0]!Sortieren">
        <xdr:nvSpPr>
          <xdr:cNvPr id="2" name="Rectangle 2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3" name="Rectangle 3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4" name="Rectangle 4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5" name="Rectangle 5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6" name="Rectangle 6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7" name="Rectangle 7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8" name="Rectangle 8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9" name="Rectangle 9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0" name="Rectangle 10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1" name="Rectangle 11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2" name="Rectangle 12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3" name="Rectangle 13"/>
          <xdr:cNvSpPr>
            <a:spLocks/>
          </xdr:cNvSpPr>
        </xdr:nvSpPr>
        <xdr:spPr>
          <a:xfrm>
            <a:off x="938" y="23"/>
            <a:ext cx="93" cy="2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</a:t>
            </a:r>
          </a:p>
        </xdr:txBody>
      </xdr:sp>
    </xdr:grp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0</xdr:row>
      <xdr:rowOff>104775</xdr:rowOff>
    </xdr:from>
    <xdr:ext cx="1152525" cy="466725"/>
    <xdr:grpSp>
      <xdr:nvGrpSpPr>
        <xdr:cNvPr id="1" name="Group 1"/>
        <xdr:cNvGrpSpPr>
          <a:grpSpLocks/>
        </xdr:cNvGrpSpPr>
      </xdr:nvGrpSpPr>
      <xdr:grpSpPr>
        <a:xfrm>
          <a:off x="7962900" y="104775"/>
          <a:ext cx="1152525" cy="466725"/>
          <a:chOff x="917" y="6"/>
          <a:chExt cx="140" cy="56"/>
        </a:xfrm>
        <a:solidFill>
          <a:srgbClr val="FFFFFF"/>
        </a:solidFill>
      </xdr:grpSpPr>
      <xdr:sp macro="[0]!Sortieren">
        <xdr:nvSpPr>
          <xdr:cNvPr id="2" name="Rectangle 2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3" name="Rectangle 3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4" name="Rectangle 4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5" name="Rectangle 5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6" name="Rectangle 6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7" name="Rectangle 7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8" name="Rectangle 8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9" name="Rectangle 9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0" name="Rectangle 10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1" name="Rectangle 11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2" name="Rectangle 12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3" name="Rectangle 13"/>
          <xdr:cNvSpPr>
            <a:spLocks/>
          </xdr:cNvSpPr>
        </xdr:nvSpPr>
        <xdr:spPr>
          <a:xfrm>
            <a:off x="938" y="23"/>
            <a:ext cx="93" cy="2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</a:t>
            </a:r>
          </a:p>
        </xdr:txBody>
      </xdr:sp>
    </xdr:grp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0</xdr:row>
      <xdr:rowOff>104775</xdr:rowOff>
    </xdr:from>
    <xdr:ext cx="1152525" cy="466725"/>
    <xdr:grpSp>
      <xdr:nvGrpSpPr>
        <xdr:cNvPr id="1" name="Group 1"/>
        <xdr:cNvGrpSpPr>
          <a:grpSpLocks/>
        </xdr:cNvGrpSpPr>
      </xdr:nvGrpSpPr>
      <xdr:grpSpPr>
        <a:xfrm>
          <a:off x="7962900" y="104775"/>
          <a:ext cx="1152525" cy="466725"/>
          <a:chOff x="917" y="6"/>
          <a:chExt cx="140" cy="56"/>
        </a:xfrm>
        <a:solidFill>
          <a:srgbClr val="FFFFFF"/>
        </a:solidFill>
      </xdr:grpSpPr>
      <xdr:sp macro="[0]!Sortieren">
        <xdr:nvSpPr>
          <xdr:cNvPr id="2" name="Rectangle 2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3" name="Rectangle 3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4" name="Rectangle 4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5" name="Rectangle 5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6" name="Rectangle 6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7" name="Rectangle 7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8" name="Rectangle 8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9" name="Rectangle 9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0" name="Rectangle 10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1" name="Rectangle 11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2" name="Rectangle 12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3" name="Rectangle 13"/>
          <xdr:cNvSpPr>
            <a:spLocks/>
          </xdr:cNvSpPr>
        </xdr:nvSpPr>
        <xdr:spPr>
          <a:xfrm>
            <a:off x="938" y="23"/>
            <a:ext cx="93" cy="2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</a:t>
            </a:r>
          </a:p>
        </xdr:txBody>
      </xdr:sp>
    </xdr:grp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0</xdr:row>
      <xdr:rowOff>104775</xdr:rowOff>
    </xdr:from>
    <xdr:ext cx="1152525" cy="466725"/>
    <xdr:grpSp>
      <xdr:nvGrpSpPr>
        <xdr:cNvPr id="1" name="Group 1"/>
        <xdr:cNvGrpSpPr>
          <a:grpSpLocks/>
        </xdr:cNvGrpSpPr>
      </xdr:nvGrpSpPr>
      <xdr:grpSpPr>
        <a:xfrm>
          <a:off x="7962900" y="104775"/>
          <a:ext cx="1152525" cy="466725"/>
          <a:chOff x="917" y="6"/>
          <a:chExt cx="140" cy="56"/>
        </a:xfrm>
        <a:solidFill>
          <a:srgbClr val="FFFFFF"/>
        </a:solidFill>
      </xdr:grpSpPr>
      <xdr:sp macro="[0]!Sortieren">
        <xdr:nvSpPr>
          <xdr:cNvPr id="2" name="Rectangle 2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3" name="Rectangle 3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4" name="Rectangle 4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5" name="Rectangle 5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6" name="Rectangle 6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7" name="Rectangle 7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8" name="Rectangle 8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9" name="Rectangle 9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0" name="Rectangle 10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1" name="Rectangle 11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2" name="Rectangle 12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3" name="Rectangle 13"/>
          <xdr:cNvSpPr>
            <a:spLocks/>
          </xdr:cNvSpPr>
        </xdr:nvSpPr>
        <xdr:spPr>
          <a:xfrm>
            <a:off x="938" y="23"/>
            <a:ext cx="93" cy="2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</a:t>
            </a:r>
          </a:p>
        </xdr:txBody>
      </xdr:sp>
    </xdr:grpSp>
    <xdr:clientData fPrint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0</xdr:row>
      <xdr:rowOff>104775</xdr:rowOff>
    </xdr:from>
    <xdr:ext cx="1152525" cy="466725"/>
    <xdr:grpSp>
      <xdr:nvGrpSpPr>
        <xdr:cNvPr id="1" name="Group 1"/>
        <xdr:cNvGrpSpPr>
          <a:grpSpLocks/>
        </xdr:cNvGrpSpPr>
      </xdr:nvGrpSpPr>
      <xdr:grpSpPr>
        <a:xfrm>
          <a:off x="7962900" y="104775"/>
          <a:ext cx="1152525" cy="466725"/>
          <a:chOff x="917" y="6"/>
          <a:chExt cx="140" cy="56"/>
        </a:xfrm>
        <a:solidFill>
          <a:srgbClr val="FFFFFF"/>
        </a:solidFill>
      </xdr:grpSpPr>
      <xdr:sp macro="[0]!Sortieren">
        <xdr:nvSpPr>
          <xdr:cNvPr id="2" name="Rectangle 2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3" name="Rectangle 3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4" name="Rectangle 4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5" name="Rectangle 5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6" name="Rectangle 6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7" name="Rectangle 7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8" name="Rectangle 8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9" name="Rectangle 9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0" name="Rectangle 10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1" name="Rectangle 11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2" name="Rectangle 12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3" name="Rectangle 13"/>
          <xdr:cNvSpPr>
            <a:spLocks/>
          </xdr:cNvSpPr>
        </xdr:nvSpPr>
        <xdr:spPr>
          <a:xfrm>
            <a:off x="938" y="23"/>
            <a:ext cx="93" cy="2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</a:t>
            </a:r>
          </a:p>
        </xdr:txBody>
      </xdr:sp>
    </xdr:grpSp>
    <xdr:clientData fPrint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0</xdr:row>
      <xdr:rowOff>104775</xdr:rowOff>
    </xdr:from>
    <xdr:ext cx="1152525" cy="466725"/>
    <xdr:grpSp>
      <xdr:nvGrpSpPr>
        <xdr:cNvPr id="1" name="Group 1"/>
        <xdr:cNvGrpSpPr>
          <a:grpSpLocks/>
        </xdr:cNvGrpSpPr>
      </xdr:nvGrpSpPr>
      <xdr:grpSpPr>
        <a:xfrm>
          <a:off x="7962900" y="104775"/>
          <a:ext cx="1152525" cy="466725"/>
          <a:chOff x="917" y="6"/>
          <a:chExt cx="140" cy="56"/>
        </a:xfrm>
        <a:solidFill>
          <a:srgbClr val="FFFFFF"/>
        </a:solidFill>
      </xdr:grpSpPr>
      <xdr:sp macro="[0]!Sortieren">
        <xdr:nvSpPr>
          <xdr:cNvPr id="2" name="Rectangle 2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3" name="Rectangle 3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4" name="Rectangle 4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5" name="Rectangle 5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6" name="Rectangle 6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7" name="Rectangle 7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8" name="Rectangle 8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9" name="Rectangle 9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0" name="Rectangle 10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1" name="Rectangle 11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2" name="Rectangle 12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3" name="Rectangle 13"/>
          <xdr:cNvSpPr>
            <a:spLocks/>
          </xdr:cNvSpPr>
        </xdr:nvSpPr>
        <xdr:spPr>
          <a:xfrm>
            <a:off x="938" y="23"/>
            <a:ext cx="93" cy="2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</a:t>
            </a:r>
          </a:p>
        </xdr:txBody>
      </xdr:sp>
    </xdr:grp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C1"/>
  <sheetViews>
    <sheetView zoomScalePageLayoutView="0" workbookViewId="0" topLeftCell="B1">
      <selection activeCell="C1" sqref="C1"/>
    </sheetView>
  </sheetViews>
  <sheetFormatPr defaultColWidth="11.421875" defaultRowHeight="12.75"/>
  <cols>
    <col min="1" max="1" width="0" style="0" hidden="1" customWidth="1"/>
    <col min="2" max="2" width="27.28125" style="0" customWidth="1"/>
    <col min="3" max="3" width="43.8515625" style="0" customWidth="1"/>
  </cols>
  <sheetData>
    <row r="1" spans="1:3" ht="13.5">
      <c r="A1" t="s">
        <v>0</v>
      </c>
      <c r="B1" s="48" t="s">
        <v>56</v>
      </c>
      <c r="C1" t="s">
        <v>69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1"/>
  <dimension ref="A1:X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U5" sqref="U5:W8"/>
    </sheetView>
  </sheetViews>
  <sheetFormatPr defaultColWidth="11.421875" defaultRowHeight="12.75"/>
  <cols>
    <col min="1" max="1" width="5.7109375" style="48" customWidth="1"/>
    <col min="2" max="2" width="3.57421875" style="0" customWidth="1"/>
    <col min="3" max="3" width="6.00390625" style="62" customWidth="1"/>
    <col min="4" max="4" width="8.8515625" style="0" customWidth="1"/>
    <col min="5" max="5" width="18.8515625" style="0" customWidth="1"/>
    <col min="6" max="6" width="18.57421875" style="0" customWidth="1"/>
    <col min="7" max="7" width="13.00390625" style="0" customWidth="1"/>
    <col min="8" max="9" width="10.7109375" style="0" hidden="1" customWidth="1"/>
    <col min="10" max="10" width="9.28125" style="62" customWidth="1"/>
    <col min="11" max="11" width="3.8515625" style="61" customWidth="1"/>
    <col min="12" max="13" width="9.28125" style="0" hidden="1" customWidth="1"/>
    <col min="14" max="14" width="9.28125" style="78" customWidth="1"/>
    <col min="15" max="15" width="9.28125" style="61" customWidth="1"/>
    <col min="16" max="16" width="3.8515625" style="61" customWidth="1"/>
    <col min="17" max="18" width="9.28125" style="0" hidden="1" customWidth="1"/>
    <col min="19" max="19" width="9.28125" style="78" customWidth="1"/>
    <col min="20" max="20" width="8.7109375" style="78" hidden="1" customWidth="1"/>
    <col min="21" max="21" width="10.421875" style="79" customWidth="1"/>
    <col min="22" max="22" width="8.7109375" style="80" hidden="1" customWidth="1"/>
    <col min="23" max="23" width="10.28125" style="80" customWidth="1"/>
    <col min="24" max="24" width="11.57421875" style="1" customWidth="1"/>
  </cols>
  <sheetData>
    <row r="1" spans="1:13" ht="15">
      <c r="A1" s="44"/>
      <c r="B1" s="1"/>
      <c r="C1" s="61"/>
      <c r="D1" s="1"/>
      <c r="E1" s="2"/>
      <c r="F1" s="2"/>
      <c r="G1" s="2"/>
      <c r="H1" s="2"/>
      <c r="I1" s="2"/>
      <c r="J1" s="65"/>
      <c r="L1" s="1"/>
      <c r="M1" s="1"/>
    </row>
    <row r="2" spans="1:13" ht="23.25">
      <c r="A2" s="50" t="s">
        <v>50</v>
      </c>
      <c r="B2" s="51"/>
      <c r="C2" s="63"/>
      <c r="D2" s="51">
        <f>MAX(A5:A34)</f>
        <v>4</v>
      </c>
      <c r="E2" s="52" t="s">
        <v>0</v>
      </c>
      <c r="F2" s="102" t="str">
        <f>IF(ISBLANK(E2),"",VLOOKUP(E2,'Veranst.'!A:C,3,FALSE))</f>
        <v>51. Automobilslalom, MSC Jura </v>
      </c>
      <c r="G2" s="49"/>
      <c r="H2" s="49"/>
      <c r="I2" s="49"/>
      <c r="J2" s="66"/>
      <c r="K2" s="67"/>
      <c r="L2" s="3"/>
      <c r="M2" s="3"/>
    </row>
    <row r="3" spans="1:13" ht="15.75" thickBot="1">
      <c r="A3" s="44"/>
      <c r="B3" s="1"/>
      <c r="C3" s="61"/>
      <c r="D3" s="1"/>
      <c r="E3" s="2"/>
      <c r="F3" s="2"/>
      <c r="G3" s="2"/>
      <c r="H3" s="2"/>
      <c r="I3" s="2"/>
      <c r="J3" s="65"/>
      <c r="L3" s="8"/>
      <c r="M3" s="1"/>
    </row>
    <row r="4" spans="1:24" s="35" customFormat="1" ht="15.75" thickBot="1">
      <c r="A4" s="10" t="s">
        <v>1</v>
      </c>
      <c r="B4" s="7" t="s">
        <v>2</v>
      </c>
      <c r="C4" s="64" t="s">
        <v>3</v>
      </c>
      <c r="D4" s="4" t="s">
        <v>4</v>
      </c>
      <c r="E4" s="5" t="s">
        <v>5</v>
      </c>
      <c r="F4" s="5" t="s">
        <v>6</v>
      </c>
      <c r="G4" s="6" t="s">
        <v>7</v>
      </c>
      <c r="H4" s="56"/>
      <c r="I4" s="56"/>
      <c r="J4" s="68" t="s">
        <v>24</v>
      </c>
      <c r="K4" s="69" t="s">
        <v>25</v>
      </c>
      <c r="L4" s="33"/>
      <c r="M4" s="33" t="s">
        <v>26</v>
      </c>
      <c r="N4" s="90" t="s">
        <v>27</v>
      </c>
      <c r="O4" s="68" t="s">
        <v>28</v>
      </c>
      <c r="P4" s="69" t="s">
        <v>29</v>
      </c>
      <c r="Q4" s="33"/>
      <c r="R4" s="33" t="s">
        <v>30</v>
      </c>
      <c r="S4" s="90" t="s">
        <v>31</v>
      </c>
      <c r="T4" s="118" t="s">
        <v>32</v>
      </c>
      <c r="U4" s="81" t="s">
        <v>33</v>
      </c>
      <c r="V4" s="82"/>
      <c r="W4" s="83" t="s">
        <v>60</v>
      </c>
      <c r="X4" s="1"/>
    </row>
    <row r="5" spans="1:24" s="34" customFormat="1" ht="15" customHeight="1">
      <c r="A5" s="45">
        <f>IF(ISBLANK(C5),"",1)</f>
        <v>1</v>
      </c>
      <c r="B5" s="36" t="str">
        <f aca="true" t="shared" si="0" ref="B5:B34">IF(ISBLANK(C5),"",IF(A5&lt;=Gold_8,Goldplakette,IF(A5&lt;=Silber_8,Silberplakette,IF(A5&lt;=Bronze_8,Bronzeplakette,Erinnerung))))</f>
        <v>G</v>
      </c>
      <c r="C5" s="57">
        <v>103</v>
      </c>
      <c r="D5" s="37">
        <f aca="true" t="shared" si="1" ref="D5:D34">IF(ISBLANK(C5),"",VLOOKUP(C5,Starter_Feld,2,FALSE))</f>
        <v>12383</v>
      </c>
      <c r="E5" s="38" t="str">
        <f aca="true" t="shared" si="2" ref="E5:E34">IF(ISBLANK(C5),"",VLOOKUP(C5,Starter_Feld,3,FALSE))</f>
        <v>Beer, Hans</v>
      </c>
      <c r="F5" s="39" t="str">
        <f aca="true" t="shared" si="3" ref="F5:F34">IF(ISBLANK(C5),"",VLOOKUP(C5,Starter_Feld,4,FALSE))</f>
        <v>NAC Nittenau e.V.</v>
      </c>
      <c r="G5" s="40" t="str">
        <f aca="true" t="shared" si="4" ref="G5:G34">IF(ISBLANK(C5),"",VLOOKUP(C5,Starter_Feld,5,FALSE))</f>
        <v>VW Polo</v>
      </c>
      <c r="H5" s="39">
        <f aca="true" t="shared" si="5" ref="H5:H34">IF(ISBLANK(C5),"",VLOOKUP(C5,Starter_Feld,7,FALSE))</f>
        <v>0</v>
      </c>
      <c r="I5" s="139">
        <f aca="true" t="shared" si="6" ref="I5:I34">IF(ISBLANK(C5),"",VLOOKUP(C5,Starter_Feld,8,FALSE))</f>
        <v>0</v>
      </c>
      <c r="J5" s="70">
        <v>0.0006479166666666666</v>
      </c>
      <c r="K5" s="71"/>
      <c r="L5" s="42">
        <f aca="true" t="shared" si="7" ref="L5:L34">SUM(0.000011575*K5)</f>
        <v>0</v>
      </c>
      <c r="M5" s="42">
        <f aca="true" t="shared" si="8" ref="M5:M34">SUM(J5,L5)</f>
        <v>0.0006479166666666666</v>
      </c>
      <c r="N5" s="91">
        <f aca="true" t="shared" si="9" ref="N5:N34">IF(J5&lt;&gt;0,M5,"")</f>
        <v>0.0006479166666666666</v>
      </c>
      <c r="O5" s="74">
        <v>0.0006358796296296296</v>
      </c>
      <c r="P5" s="75"/>
      <c r="Q5" s="42">
        <f aca="true" t="shared" si="10" ref="Q5:Q34">SUM(0.000011575*P5)</f>
        <v>0</v>
      </c>
      <c r="R5" s="42">
        <f aca="true" t="shared" si="11" ref="R5:R34">SUM(O5,Q5)</f>
        <v>0.0006358796296296296</v>
      </c>
      <c r="S5" s="84">
        <f aca="true" t="shared" si="12" ref="S5:S34">IF(O5&lt;&gt;0,R5,"")</f>
        <v>0.0006358796296296296</v>
      </c>
      <c r="T5" s="85">
        <f aca="true" t="shared" si="13" ref="T5:T34">MIN(N5,S5)</f>
        <v>0.0006358796296296296</v>
      </c>
      <c r="U5" s="86">
        <f aca="true" t="shared" si="14" ref="U5:U34">IF(O5=0,"",T5)</f>
        <v>0.0006358796296296296</v>
      </c>
      <c r="V5" s="87">
        <f aca="true" t="shared" si="15" ref="V5:V34">23-(20*(A5))/D$2</f>
        <v>18</v>
      </c>
      <c r="W5" s="141">
        <f aca="true" t="shared" si="16" ref="W5:W34">IF(O5=0,"",V5)</f>
        <v>18</v>
      </c>
      <c r="X5" s="1"/>
    </row>
    <row r="6" spans="1:24" s="34" customFormat="1" ht="15" customHeight="1">
      <c r="A6" s="46">
        <f aca="true" t="shared" si="17" ref="A6:A33">IF(ISBLANK(C6),"",A5+1)</f>
        <v>2</v>
      </c>
      <c r="B6" s="41" t="str">
        <f t="shared" si="0"/>
        <v>S</v>
      </c>
      <c r="C6" s="58">
        <v>1035</v>
      </c>
      <c r="D6" s="37">
        <f t="shared" si="1"/>
        <v>13431</v>
      </c>
      <c r="E6" s="38" t="str">
        <f t="shared" si="2"/>
        <v>Beer, Patrick</v>
      </c>
      <c r="F6" s="39" t="str">
        <f t="shared" si="3"/>
        <v>NAC Nittenau e.V.</v>
      </c>
      <c r="G6" s="40" t="str">
        <f t="shared" si="4"/>
        <v>VW Polo</v>
      </c>
      <c r="H6" s="39">
        <f t="shared" si="5"/>
        <v>0</v>
      </c>
      <c r="I6" s="140">
        <f t="shared" si="6"/>
        <v>0</v>
      </c>
      <c r="J6" s="72">
        <v>0.0006616898148148147</v>
      </c>
      <c r="K6" s="73" t="s">
        <v>47</v>
      </c>
      <c r="L6" s="43">
        <f t="shared" si="7"/>
        <v>5.7875E-05</v>
      </c>
      <c r="M6" s="43">
        <f t="shared" si="8"/>
        <v>0.0007195648148148147</v>
      </c>
      <c r="N6" s="92">
        <f t="shared" si="9"/>
        <v>0.0007195648148148147</v>
      </c>
      <c r="O6" s="76">
        <v>0.0006475694444444444</v>
      </c>
      <c r="P6" s="77"/>
      <c r="Q6" s="43">
        <f t="shared" si="10"/>
        <v>0</v>
      </c>
      <c r="R6" s="43">
        <f t="shared" si="11"/>
        <v>0.0006475694444444444</v>
      </c>
      <c r="S6" s="88">
        <f t="shared" si="12"/>
        <v>0.0006475694444444444</v>
      </c>
      <c r="T6" s="85">
        <f t="shared" si="13"/>
        <v>0.0006475694444444444</v>
      </c>
      <c r="U6" s="89">
        <f t="shared" si="14"/>
        <v>0.0006475694444444444</v>
      </c>
      <c r="V6" s="87">
        <f t="shared" si="15"/>
        <v>13</v>
      </c>
      <c r="W6" s="142">
        <f t="shared" si="16"/>
        <v>13</v>
      </c>
      <c r="X6" s="1"/>
    </row>
    <row r="7" spans="1:24" s="34" customFormat="1" ht="15" customHeight="1">
      <c r="A7" s="46">
        <f t="shared" si="17"/>
        <v>3</v>
      </c>
      <c r="B7" s="41" t="str">
        <f t="shared" si="0"/>
        <v>B</v>
      </c>
      <c r="C7" s="58">
        <v>6</v>
      </c>
      <c r="D7" s="37">
        <f t="shared" si="1"/>
        <v>0</v>
      </c>
      <c r="E7" s="38" t="str">
        <f t="shared" si="2"/>
        <v>König, Anton</v>
      </c>
      <c r="F7" s="39" t="str">
        <f t="shared" si="3"/>
        <v>SFG Sophienthal</v>
      </c>
      <c r="G7" s="40" t="str">
        <f t="shared" si="4"/>
        <v>Polo Coupe</v>
      </c>
      <c r="H7" s="39">
        <f t="shared" si="5"/>
        <v>0</v>
      </c>
      <c r="I7" s="140">
        <f t="shared" si="6"/>
        <v>0</v>
      </c>
      <c r="J7" s="72">
        <v>0.000776273148148148</v>
      </c>
      <c r="K7" s="73"/>
      <c r="L7" s="43">
        <f t="shared" si="7"/>
        <v>0</v>
      </c>
      <c r="M7" s="43">
        <f t="shared" si="8"/>
        <v>0.000776273148148148</v>
      </c>
      <c r="N7" s="92">
        <f t="shared" si="9"/>
        <v>0.000776273148148148</v>
      </c>
      <c r="O7" s="76">
        <v>0.0007690972222222222</v>
      </c>
      <c r="P7" s="77"/>
      <c r="Q7" s="43">
        <f t="shared" si="10"/>
        <v>0</v>
      </c>
      <c r="R7" s="43">
        <f t="shared" si="11"/>
        <v>0.0007690972222222222</v>
      </c>
      <c r="S7" s="88">
        <f t="shared" si="12"/>
        <v>0.0007690972222222222</v>
      </c>
      <c r="T7" s="85">
        <f t="shared" si="13"/>
        <v>0.0007690972222222222</v>
      </c>
      <c r="U7" s="89">
        <f t="shared" si="14"/>
        <v>0.0007690972222222222</v>
      </c>
      <c r="V7" s="87">
        <f t="shared" si="15"/>
        <v>8</v>
      </c>
      <c r="W7" s="142">
        <f t="shared" si="16"/>
        <v>8</v>
      </c>
      <c r="X7" s="1"/>
    </row>
    <row r="8" spans="1:24" s="34" customFormat="1" ht="15" customHeight="1">
      <c r="A8" s="161">
        <f t="shared" si="17"/>
        <v>4</v>
      </c>
      <c r="B8" s="162" t="str">
        <f t="shared" si="0"/>
        <v>E</v>
      </c>
      <c r="C8" s="58">
        <v>238</v>
      </c>
      <c r="D8" s="37">
        <f t="shared" si="1"/>
        <v>0</v>
      </c>
      <c r="E8" s="38" t="str">
        <f t="shared" si="2"/>
        <v>Köfsel, Andreas</v>
      </c>
      <c r="F8" s="39" t="str">
        <f t="shared" si="3"/>
        <v>MSC ??</v>
      </c>
      <c r="G8" s="40" t="str">
        <f t="shared" si="4"/>
        <v>VW Polo</v>
      </c>
      <c r="H8" s="39">
        <f t="shared" si="5"/>
        <v>0</v>
      </c>
      <c r="I8" s="140">
        <f t="shared" si="6"/>
        <v>0</v>
      </c>
      <c r="J8" s="72">
        <v>0.03125</v>
      </c>
      <c r="K8" s="73"/>
      <c r="L8" s="43">
        <f t="shared" si="7"/>
        <v>0</v>
      </c>
      <c r="M8" s="43">
        <f t="shared" si="8"/>
        <v>0.03125</v>
      </c>
      <c r="N8" s="92">
        <f t="shared" si="9"/>
        <v>0.03125</v>
      </c>
      <c r="O8" s="76"/>
      <c r="P8" s="77"/>
      <c r="Q8" s="43">
        <f t="shared" si="10"/>
        <v>0</v>
      </c>
      <c r="R8" s="43">
        <f t="shared" si="11"/>
        <v>0</v>
      </c>
      <c r="S8" s="88">
        <f t="shared" si="12"/>
      </c>
      <c r="T8" s="85">
        <f t="shared" si="13"/>
        <v>0.03125</v>
      </c>
      <c r="U8" s="89">
        <f t="shared" si="14"/>
      </c>
      <c r="V8" s="87">
        <f t="shared" si="15"/>
        <v>3</v>
      </c>
      <c r="W8" s="142">
        <f t="shared" si="16"/>
      </c>
      <c r="X8" s="1"/>
    </row>
    <row r="9" spans="1:24" s="34" customFormat="1" ht="15" customHeight="1">
      <c r="A9" s="46">
        <f t="shared" si="17"/>
      </c>
      <c r="B9" s="41">
        <f t="shared" si="0"/>
      </c>
      <c r="C9" s="58"/>
      <c r="D9" s="37">
        <f t="shared" si="1"/>
      </c>
      <c r="E9" s="38">
        <f t="shared" si="2"/>
      </c>
      <c r="F9" s="39">
        <f t="shared" si="3"/>
      </c>
      <c r="G9" s="40">
        <f t="shared" si="4"/>
      </c>
      <c r="H9" s="39">
        <f t="shared" si="5"/>
      </c>
      <c r="I9" s="140">
        <f t="shared" si="6"/>
      </c>
      <c r="J9" s="72"/>
      <c r="K9" s="73"/>
      <c r="L9" s="43">
        <f t="shared" si="7"/>
        <v>0</v>
      </c>
      <c r="M9" s="43">
        <f t="shared" si="8"/>
        <v>0</v>
      </c>
      <c r="N9" s="92">
        <f t="shared" si="9"/>
      </c>
      <c r="O9" s="76"/>
      <c r="P9" s="77"/>
      <c r="Q9" s="43">
        <f t="shared" si="10"/>
        <v>0</v>
      </c>
      <c r="R9" s="43">
        <f t="shared" si="11"/>
        <v>0</v>
      </c>
      <c r="S9" s="88">
        <f t="shared" si="12"/>
      </c>
      <c r="T9" s="85">
        <f t="shared" si="13"/>
        <v>0</v>
      </c>
      <c r="U9" s="89">
        <f t="shared" si="14"/>
      </c>
      <c r="V9" s="87" t="e">
        <f t="shared" si="15"/>
        <v>#VALUE!</v>
      </c>
      <c r="W9" s="142">
        <f t="shared" si="16"/>
      </c>
      <c r="X9" s="1"/>
    </row>
    <row r="10" spans="1:24" s="34" customFormat="1" ht="15" customHeight="1">
      <c r="A10" s="46">
        <f t="shared" si="17"/>
      </c>
      <c r="B10" s="41">
        <f t="shared" si="0"/>
      </c>
      <c r="C10" s="58"/>
      <c r="D10" s="37">
        <f t="shared" si="1"/>
      </c>
      <c r="E10" s="38">
        <f t="shared" si="2"/>
      </c>
      <c r="F10" s="39">
        <f t="shared" si="3"/>
      </c>
      <c r="G10" s="40">
        <f t="shared" si="4"/>
      </c>
      <c r="H10" s="39">
        <f t="shared" si="5"/>
      </c>
      <c r="I10" s="140">
        <f t="shared" si="6"/>
      </c>
      <c r="J10" s="72"/>
      <c r="K10" s="73"/>
      <c r="L10" s="43">
        <f t="shared" si="7"/>
        <v>0</v>
      </c>
      <c r="M10" s="43">
        <f t="shared" si="8"/>
        <v>0</v>
      </c>
      <c r="N10" s="92">
        <f t="shared" si="9"/>
      </c>
      <c r="O10" s="76"/>
      <c r="P10" s="77"/>
      <c r="Q10" s="43">
        <f t="shared" si="10"/>
        <v>0</v>
      </c>
      <c r="R10" s="43">
        <f t="shared" si="11"/>
        <v>0</v>
      </c>
      <c r="S10" s="88">
        <f t="shared" si="12"/>
      </c>
      <c r="T10" s="85">
        <f t="shared" si="13"/>
        <v>0</v>
      </c>
      <c r="U10" s="89">
        <f t="shared" si="14"/>
      </c>
      <c r="V10" s="87" t="e">
        <f t="shared" si="15"/>
        <v>#VALUE!</v>
      </c>
      <c r="W10" s="142">
        <f t="shared" si="16"/>
      </c>
      <c r="X10" s="1"/>
    </row>
    <row r="11" spans="1:24" s="34" customFormat="1" ht="15" customHeight="1">
      <c r="A11" s="46">
        <f t="shared" si="17"/>
      </c>
      <c r="B11" s="41">
        <f t="shared" si="0"/>
      </c>
      <c r="C11" s="58"/>
      <c r="D11" s="37">
        <f t="shared" si="1"/>
      </c>
      <c r="E11" s="38">
        <f t="shared" si="2"/>
      </c>
      <c r="F11" s="39">
        <f t="shared" si="3"/>
      </c>
      <c r="G11" s="40">
        <f t="shared" si="4"/>
      </c>
      <c r="H11" s="39">
        <f t="shared" si="5"/>
      </c>
      <c r="I11" s="140">
        <f t="shared" si="6"/>
      </c>
      <c r="J11" s="72"/>
      <c r="K11" s="73"/>
      <c r="L11" s="43">
        <f t="shared" si="7"/>
        <v>0</v>
      </c>
      <c r="M11" s="43">
        <f t="shared" si="8"/>
        <v>0</v>
      </c>
      <c r="N11" s="92">
        <f t="shared" si="9"/>
      </c>
      <c r="O11" s="76"/>
      <c r="P11" s="77"/>
      <c r="Q11" s="43">
        <f t="shared" si="10"/>
        <v>0</v>
      </c>
      <c r="R11" s="43">
        <f t="shared" si="11"/>
        <v>0</v>
      </c>
      <c r="S11" s="88">
        <f t="shared" si="12"/>
      </c>
      <c r="T11" s="85">
        <f t="shared" si="13"/>
        <v>0</v>
      </c>
      <c r="U11" s="89">
        <f t="shared" si="14"/>
      </c>
      <c r="V11" s="87" t="e">
        <f t="shared" si="15"/>
        <v>#VALUE!</v>
      </c>
      <c r="W11" s="142">
        <f t="shared" si="16"/>
      </c>
      <c r="X11" s="1"/>
    </row>
    <row r="12" spans="1:24" s="34" customFormat="1" ht="15" customHeight="1">
      <c r="A12" s="46">
        <f t="shared" si="17"/>
      </c>
      <c r="B12" s="41">
        <f t="shared" si="0"/>
      </c>
      <c r="C12" s="58"/>
      <c r="D12" s="37">
        <f t="shared" si="1"/>
      </c>
      <c r="E12" s="38">
        <f t="shared" si="2"/>
      </c>
      <c r="F12" s="39">
        <f t="shared" si="3"/>
      </c>
      <c r="G12" s="40">
        <f t="shared" si="4"/>
      </c>
      <c r="H12" s="39">
        <f t="shared" si="5"/>
      </c>
      <c r="I12" s="140">
        <f t="shared" si="6"/>
      </c>
      <c r="J12" s="144"/>
      <c r="K12" s="73"/>
      <c r="L12" s="43">
        <f t="shared" si="7"/>
        <v>0</v>
      </c>
      <c r="M12" s="43">
        <f t="shared" si="8"/>
        <v>0</v>
      </c>
      <c r="N12" s="92">
        <f t="shared" si="9"/>
      </c>
      <c r="O12" s="76"/>
      <c r="P12" s="77"/>
      <c r="Q12" s="43">
        <f t="shared" si="10"/>
        <v>0</v>
      </c>
      <c r="R12" s="43">
        <f t="shared" si="11"/>
        <v>0</v>
      </c>
      <c r="S12" s="88">
        <f t="shared" si="12"/>
      </c>
      <c r="T12" s="85">
        <f t="shared" si="13"/>
        <v>0</v>
      </c>
      <c r="U12" s="89">
        <f t="shared" si="14"/>
      </c>
      <c r="V12" s="87" t="e">
        <f t="shared" si="15"/>
        <v>#VALUE!</v>
      </c>
      <c r="W12" s="142">
        <f t="shared" si="16"/>
      </c>
      <c r="X12" s="1"/>
    </row>
    <row r="13" spans="1:24" s="34" customFormat="1" ht="15" customHeight="1">
      <c r="A13" s="46">
        <f t="shared" si="17"/>
      </c>
      <c r="B13" s="41">
        <f t="shared" si="0"/>
      </c>
      <c r="C13" s="58"/>
      <c r="D13" s="37">
        <f t="shared" si="1"/>
      </c>
      <c r="E13" s="38">
        <f t="shared" si="2"/>
      </c>
      <c r="F13" s="39">
        <f t="shared" si="3"/>
      </c>
      <c r="G13" s="40">
        <f t="shared" si="4"/>
      </c>
      <c r="H13" s="39">
        <f t="shared" si="5"/>
      </c>
      <c r="I13" s="140">
        <f t="shared" si="6"/>
      </c>
      <c r="J13" s="72"/>
      <c r="K13" s="73"/>
      <c r="L13" s="43">
        <f t="shared" si="7"/>
        <v>0</v>
      </c>
      <c r="M13" s="43">
        <f t="shared" si="8"/>
        <v>0</v>
      </c>
      <c r="N13" s="92">
        <f t="shared" si="9"/>
      </c>
      <c r="O13" s="76"/>
      <c r="P13" s="77"/>
      <c r="Q13" s="43">
        <f t="shared" si="10"/>
        <v>0</v>
      </c>
      <c r="R13" s="43">
        <f t="shared" si="11"/>
        <v>0</v>
      </c>
      <c r="S13" s="88">
        <f t="shared" si="12"/>
      </c>
      <c r="T13" s="85">
        <f t="shared" si="13"/>
        <v>0</v>
      </c>
      <c r="U13" s="89">
        <f t="shared" si="14"/>
      </c>
      <c r="V13" s="87" t="e">
        <f t="shared" si="15"/>
        <v>#VALUE!</v>
      </c>
      <c r="W13" s="142">
        <f t="shared" si="16"/>
      </c>
      <c r="X13" s="1"/>
    </row>
    <row r="14" spans="1:24" s="34" customFormat="1" ht="15" customHeight="1">
      <c r="A14" s="46">
        <f t="shared" si="17"/>
      </c>
      <c r="B14" s="41">
        <f t="shared" si="0"/>
      </c>
      <c r="C14" s="58"/>
      <c r="D14" s="37">
        <f t="shared" si="1"/>
      </c>
      <c r="E14" s="38">
        <f t="shared" si="2"/>
      </c>
      <c r="F14" s="39">
        <f t="shared" si="3"/>
      </c>
      <c r="G14" s="40">
        <f t="shared" si="4"/>
      </c>
      <c r="H14" s="39">
        <f t="shared" si="5"/>
      </c>
      <c r="I14" s="140">
        <f t="shared" si="6"/>
      </c>
      <c r="J14" s="72"/>
      <c r="K14" s="73"/>
      <c r="L14" s="43">
        <f t="shared" si="7"/>
        <v>0</v>
      </c>
      <c r="M14" s="43">
        <f t="shared" si="8"/>
        <v>0</v>
      </c>
      <c r="N14" s="92">
        <f t="shared" si="9"/>
      </c>
      <c r="O14" s="76"/>
      <c r="P14" s="77"/>
      <c r="Q14" s="43">
        <f t="shared" si="10"/>
        <v>0</v>
      </c>
      <c r="R14" s="43">
        <f t="shared" si="11"/>
        <v>0</v>
      </c>
      <c r="S14" s="88">
        <f t="shared" si="12"/>
      </c>
      <c r="T14" s="85">
        <f t="shared" si="13"/>
        <v>0</v>
      </c>
      <c r="U14" s="89">
        <f t="shared" si="14"/>
      </c>
      <c r="V14" s="87" t="e">
        <f t="shared" si="15"/>
        <v>#VALUE!</v>
      </c>
      <c r="W14" s="142">
        <f t="shared" si="16"/>
      </c>
      <c r="X14" s="1"/>
    </row>
    <row r="15" spans="1:24" s="34" customFormat="1" ht="15" customHeight="1">
      <c r="A15" s="46">
        <f t="shared" si="17"/>
      </c>
      <c r="B15" s="41">
        <f t="shared" si="0"/>
      </c>
      <c r="C15" s="58"/>
      <c r="D15" s="37">
        <f t="shared" si="1"/>
      </c>
      <c r="E15" s="38">
        <f t="shared" si="2"/>
      </c>
      <c r="F15" s="39">
        <f t="shared" si="3"/>
      </c>
      <c r="G15" s="40">
        <f t="shared" si="4"/>
      </c>
      <c r="H15" s="39">
        <f t="shared" si="5"/>
      </c>
      <c r="I15" s="140">
        <f t="shared" si="6"/>
      </c>
      <c r="J15" s="72"/>
      <c r="K15" s="73"/>
      <c r="L15" s="43">
        <f t="shared" si="7"/>
        <v>0</v>
      </c>
      <c r="M15" s="43">
        <f t="shared" si="8"/>
        <v>0</v>
      </c>
      <c r="N15" s="92">
        <f t="shared" si="9"/>
      </c>
      <c r="O15" s="76"/>
      <c r="P15" s="77"/>
      <c r="Q15" s="43">
        <f t="shared" si="10"/>
        <v>0</v>
      </c>
      <c r="R15" s="43">
        <f t="shared" si="11"/>
        <v>0</v>
      </c>
      <c r="S15" s="88">
        <f t="shared" si="12"/>
      </c>
      <c r="T15" s="85">
        <f t="shared" si="13"/>
        <v>0</v>
      </c>
      <c r="U15" s="89">
        <f t="shared" si="14"/>
      </c>
      <c r="V15" s="87" t="e">
        <f t="shared" si="15"/>
        <v>#VALUE!</v>
      </c>
      <c r="W15" s="142">
        <f t="shared" si="16"/>
      </c>
      <c r="X15" s="1"/>
    </row>
    <row r="16" spans="1:24" s="34" customFormat="1" ht="15" customHeight="1">
      <c r="A16" s="46">
        <f t="shared" si="17"/>
      </c>
      <c r="B16" s="41">
        <f t="shared" si="0"/>
      </c>
      <c r="C16" s="58"/>
      <c r="D16" s="37">
        <f t="shared" si="1"/>
      </c>
      <c r="E16" s="38">
        <f t="shared" si="2"/>
      </c>
      <c r="F16" s="39">
        <f t="shared" si="3"/>
      </c>
      <c r="G16" s="40">
        <f t="shared" si="4"/>
      </c>
      <c r="H16" s="39">
        <f t="shared" si="5"/>
      </c>
      <c r="I16" s="140">
        <f t="shared" si="6"/>
      </c>
      <c r="J16" s="72"/>
      <c r="K16" s="73"/>
      <c r="L16" s="43">
        <f t="shared" si="7"/>
        <v>0</v>
      </c>
      <c r="M16" s="43">
        <f t="shared" si="8"/>
        <v>0</v>
      </c>
      <c r="N16" s="92">
        <f t="shared" si="9"/>
      </c>
      <c r="O16" s="76"/>
      <c r="P16" s="77"/>
      <c r="Q16" s="43">
        <f t="shared" si="10"/>
        <v>0</v>
      </c>
      <c r="R16" s="43">
        <f t="shared" si="11"/>
        <v>0</v>
      </c>
      <c r="S16" s="88">
        <f t="shared" si="12"/>
      </c>
      <c r="T16" s="85">
        <f t="shared" si="13"/>
        <v>0</v>
      </c>
      <c r="U16" s="89">
        <f t="shared" si="14"/>
      </c>
      <c r="V16" s="87" t="e">
        <f t="shared" si="15"/>
        <v>#VALUE!</v>
      </c>
      <c r="W16" s="142">
        <f t="shared" si="16"/>
      </c>
      <c r="X16" s="1"/>
    </row>
    <row r="17" spans="1:24" s="34" customFormat="1" ht="15" customHeight="1">
      <c r="A17" s="46">
        <f t="shared" si="17"/>
      </c>
      <c r="B17" s="41">
        <f t="shared" si="0"/>
      </c>
      <c r="C17" s="58"/>
      <c r="D17" s="37">
        <f t="shared" si="1"/>
      </c>
      <c r="E17" s="38">
        <f t="shared" si="2"/>
      </c>
      <c r="F17" s="39">
        <f t="shared" si="3"/>
      </c>
      <c r="G17" s="40">
        <f t="shared" si="4"/>
      </c>
      <c r="H17" s="39">
        <f t="shared" si="5"/>
      </c>
      <c r="I17" s="140">
        <f t="shared" si="6"/>
      </c>
      <c r="J17" s="72"/>
      <c r="K17" s="73"/>
      <c r="L17" s="43">
        <f t="shared" si="7"/>
        <v>0</v>
      </c>
      <c r="M17" s="43">
        <f t="shared" si="8"/>
        <v>0</v>
      </c>
      <c r="N17" s="92">
        <f t="shared" si="9"/>
      </c>
      <c r="O17" s="76"/>
      <c r="P17" s="77"/>
      <c r="Q17" s="43">
        <f t="shared" si="10"/>
        <v>0</v>
      </c>
      <c r="R17" s="43">
        <f t="shared" si="11"/>
        <v>0</v>
      </c>
      <c r="S17" s="88">
        <f t="shared" si="12"/>
      </c>
      <c r="T17" s="85">
        <f t="shared" si="13"/>
        <v>0</v>
      </c>
      <c r="U17" s="89">
        <f t="shared" si="14"/>
      </c>
      <c r="V17" s="87" t="e">
        <f t="shared" si="15"/>
        <v>#VALUE!</v>
      </c>
      <c r="W17" s="142">
        <f t="shared" si="16"/>
      </c>
      <c r="X17" s="1"/>
    </row>
    <row r="18" spans="1:24" s="34" customFormat="1" ht="15" customHeight="1">
      <c r="A18" s="46">
        <f t="shared" si="17"/>
      </c>
      <c r="B18" s="41">
        <f t="shared" si="0"/>
      </c>
      <c r="C18" s="58"/>
      <c r="D18" s="37">
        <f t="shared" si="1"/>
      </c>
      <c r="E18" s="38">
        <f t="shared" si="2"/>
      </c>
      <c r="F18" s="39">
        <f t="shared" si="3"/>
      </c>
      <c r="G18" s="40">
        <f t="shared" si="4"/>
      </c>
      <c r="H18" s="39">
        <f t="shared" si="5"/>
      </c>
      <c r="I18" s="140">
        <f t="shared" si="6"/>
      </c>
      <c r="J18" s="72"/>
      <c r="K18" s="73"/>
      <c r="L18" s="43">
        <f t="shared" si="7"/>
        <v>0</v>
      </c>
      <c r="M18" s="43">
        <f t="shared" si="8"/>
        <v>0</v>
      </c>
      <c r="N18" s="92">
        <f t="shared" si="9"/>
      </c>
      <c r="O18" s="76"/>
      <c r="P18" s="77"/>
      <c r="Q18" s="43">
        <f t="shared" si="10"/>
        <v>0</v>
      </c>
      <c r="R18" s="43">
        <f t="shared" si="11"/>
        <v>0</v>
      </c>
      <c r="S18" s="88">
        <f t="shared" si="12"/>
      </c>
      <c r="T18" s="85">
        <f t="shared" si="13"/>
        <v>0</v>
      </c>
      <c r="U18" s="89">
        <f t="shared" si="14"/>
      </c>
      <c r="V18" s="87" t="e">
        <f t="shared" si="15"/>
        <v>#VALUE!</v>
      </c>
      <c r="W18" s="142">
        <f t="shared" si="16"/>
      </c>
      <c r="X18" s="1"/>
    </row>
    <row r="19" spans="1:24" s="34" customFormat="1" ht="15" customHeight="1">
      <c r="A19" s="46">
        <f t="shared" si="17"/>
      </c>
      <c r="B19" s="41">
        <f t="shared" si="0"/>
      </c>
      <c r="C19" s="58"/>
      <c r="D19" s="37">
        <f t="shared" si="1"/>
      </c>
      <c r="E19" s="38">
        <f t="shared" si="2"/>
      </c>
      <c r="F19" s="39">
        <f t="shared" si="3"/>
      </c>
      <c r="G19" s="40">
        <f t="shared" si="4"/>
      </c>
      <c r="H19" s="39">
        <f t="shared" si="5"/>
      </c>
      <c r="I19" s="140">
        <f t="shared" si="6"/>
      </c>
      <c r="J19" s="72"/>
      <c r="K19" s="73"/>
      <c r="L19" s="43">
        <f t="shared" si="7"/>
        <v>0</v>
      </c>
      <c r="M19" s="43">
        <f t="shared" si="8"/>
        <v>0</v>
      </c>
      <c r="N19" s="92">
        <f t="shared" si="9"/>
      </c>
      <c r="O19" s="76"/>
      <c r="P19" s="77"/>
      <c r="Q19" s="43">
        <f t="shared" si="10"/>
        <v>0</v>
      </c>
      <c r="R19" s="43">
        <f t="shared" si="11"/>
        <v>0</v>
      </c>
      <c r="S19" s="88">
        <f t="shared" si="12"/>
      </c>
      <c r="T19" s="85">
        <f t="shared" si="13"/>
        <v>0</v>
      </c>
      <c r="U19" s="89">
        <f t="shared" si="14"/>
      </c>
      <c r="V19" s="87" t="e">
        <f t="shared" si="15"/>
        <v>#VALUE!</v>
      </c>
      <c r="W19" s="142">
        <f t="shared" si="16"/>
      </c>
      <c r="X19" s="1"/>
    </row>
    <row r="20" spans="1:24" s="34" customFormat="1" ht="15" customHeight="1">
      <c r="A20" s="46">
        <f t="shared" si="17"/>
      </c>
      <c r="B20" s="41">
        <f t="shared" si="0"/>
      </c>
      <c r="C20" s="58"/>
      <c r="D20" s="37">
        <f t="shared" si="1"/>
      </c>
      <c r="E20" s="38">
        <f t="shared" si="2"/>
      </c>
      <c r="F20" s="39">
        <f t="shared" si="3"/>
      </c>
      <c r="G20" s="40">
        <f t="shared" si="4"/>
      </c>
      <c r="H20" s="39">
        <f t="shared" si="5"/>
      </c>
      <c r="I20" s="140">
        <f t="shared" si="6"/>
      </c>
      <c r="J20" s="72"/>
      <c r="K20" s="73"/>
      <c r="L20" s="43">
        <f t="shared" si="7"/>
        <v>0</v>
      </c>
      <c r="M20" s="43">
        <f t="shared" si="8"/>
        <v>0</v>
      </c>
      <c r="N20" s="92">
        <f t="shared" si="9"/>
      </c>
      <c r="O20" s="76"/>
      <c r="P20" s="77"/>
      <c r="Q20" s="43">
        <f t="shared" si="10"/>
        <v>0</v>
      </c>
      <c r="R20" s="43">
        <f t="shared" si="11"/>
        <v>0</v>
      </c>
      <c r="S20" s="88">
        <f t="shared" si="12"/>
      </c>
      <c r="T20" s="85">
        <f t="shared" si="13"/>
        <v>0</v>
      </c>
      <c r="U20" s="89">
        <f t="shared" si="14"/>
      </c>
      <c r="V20" s="87" t="e">
        <f t="shared" si="15"/>
        <v>#VALUE!</v>
      </c>
      <c r="W20" s="142">
        <f t="shared" si="16"/>
      </c>
      <c r="X20" s="1"/>
    </row>
    <row r="21" spans="1:24" s="34" customFormat="1" ht="15" customHeight="1">
      <c r="A21" s="46">
        <f t="shared" si="17"/>
      </c>
      <c r="B21" s="41">
        <f t="shared" si="0"/>
      </c>
      <c r="C21" s="58"/>
      <c r="D21" s="37">
        <f t="shared" si="1"/>
      </c>
      <c r="E21" s="38">
        <f t="shared" si="2"/>
      </c>
      <c r="F21" s="39">
        <f t="shared" si="3"/>
      </c>
      <c r="G21" s="40">
        <f t="shared" si="4"/>
      </c>
      <c r="H21" s="39">
        <f t="shared" si="5"/>
      </c>
      <c r="I21" s="140">
        <f t="shared" si="6"/>
      </c>
      <c r="J21" s="72"/>
      <c r="K21" s="73"/>
      <c r="L21" s="43">
        <f t="shared" si="7"/>
        <v>0</v>
      </c>
      <c r="M21" s="43">
        <f t="shared" si="8"/>
        <v>0</v>
      </c>
      <c r="N21" s="92">
        <f t="shared" si="9"/>
      </c>
      <c r="O21" s="76"/>
      <c r="P21" s="77"/>
      <c r="Q21" s="43">
        <f t="shared" si="10"/>
        <v>0</v>
      </c>
      <c r="R21" s="43">
        <f t="shared" si="11"/>
        <v>0</v>
      </c>
      <c r="S21" s="88">
        <f t="shared" si="12"/>
      </c>
      <c r="T21" s="85">
        <f t="shared" si="13"/>
        <v>0</v>
      </c>
      <c r="U21" s="89">
        <f t="shared" si="14"/>
      </c>
      <c r="V21" s="87" t="e">
        <f t="shared" si="15"/>
        <v>#VALUE!</v>
      </c>
      <c r="W21" s="142">
        <f t="shared" si="16"/>
      </c>
      <c r="X21" s="1"/>
    </row>
    <row r="22" spans="1:24" s="34" customFormat="1" ht="15" customHeight="1">
      <c r="A22" s="46">
        <f t="shared" si="17"/>
      </c>
      <c r="B22" s="41">
        <f t="shared" si="0"/>
      </c>
      <c r="C22" s="58"/>
      <c r="D22" s="37">
        <f t="shared" si="1"/>
      </c>
      <c r="E22" s="38">
        <f t="shared" si="2"/>
      </c>
      <c r="F22" s="39">
        <f t="shared" si="3"/>
      </c>
      <c r="G22" s="40">
        <f t="shared" si="4"/>
      </c>
      <c r="H22" s="39">
        <f t="shared" si="5"/>
      </c>
      <c r="I22" s="140">
        <f t="shared" si="6"/>
      </c>
      <c r="J22" s="72"/>
      <c r="K22" s="73"/>
      <c r="L22" s="43">
        <f t="shared" si="7"/>
        <v>0</v>
      </c>
      <c r="M22" s="43">
        <f t="shared" si="8"/>
        <v>0</v>
      </c>
      <c r="N22" s="92">
        <f t="shared" si="9"/>
      </c>
      <c r="O22" s="76"/>
      <c r="P22" s="77"/>
      <c r="Q22" s="43">
        <f t="shared" si="10"/>
        <v>0</v>
      </c>
      <c r="R22" s="43">
        <f t="shared" si="11"/>
        <v>0</v>
      </c>
      <c r="S22" s="88">
        <f t="shared" si="12"/>
      </c>
      <c r="T22" s="85">
        <f t="shared" si="13"/>
        <v>0</v>
      </c>
      <c r="U22" s="89">
        <f t="shared" si="14"/>
      </c>
      <c r="V22" s="87" t="e">
        <f t="shared" si="15"/>
        <v>#VALUE!</v>
      </c>
      <c r="W22" s="142">
        <f t="shared" si="16"/>
      </c>
      <c r="X22" s="1"/>
    </row>
    <row r="23" spans="1:24" s="34" customFormat="1" ht="15" customHeight="1">
      <c r="A23" s="46">
        <f t="shared" si="17"/>
      </c>
      <c r="B23" s="41">
        <f t="shared" si="0"/>
      </c>
      <c r="C23" s="58"/>
      <c r="D23" s="37">
        <f t="shared" si="1"/>
      </c>
      <c r="E23" s="38">
        <f t="shared" si="2"/>
      </c>
      <c r="F23" s="39">
        <f t="shared" si="3"/>
      </c>
      <c r="G23" s="40">
        <f t="shared" si="4"/>
      </c>
      <c r="H23" s="39">
        <f t="shared" si="5"/>
      </c>
      <c r="I23" s="140">
        <f t="shared" si="6"/>
      </c>
      <c r="J23" s="72"/>
      <c r="K23" s="73"/>
      <c r="L23" s="43">
        <f t="shared" si="7"/>
        <v>0</v>
      </c>
      <c r="M23" s="43">
        <f t="shared" si="8"/>
        <v>0</v>
      </c>
      <c r="N23" s="92">
        <f t="shared" si="9"/>
      </c>
      <c r="O23" s="76"/>
      <c r="P23" s="77"/>
      <c r="Q23" s="43">
        <f t="shared" si="10"/>
        <v>0</v>
      </c>
      <c r="R23" s="43">
        <f t="shared" si="11"/>
        <v>0</v>
      </c>
      <c r="S23" s="88">
        <f t="shared" si="12"/>
      </c>
      <c r="T23" s="85">
        <f t="shared" si="13"/>
        <v>0</v>
      </c>
      <c r="U23" s="89">
        <f t="shared" si="14"/>
      </c>
      <c r="V23" s="87" t="e">
        <f t="shared" si="15"/>
        <v>#VALUE!</v>
      </c>
      <c r="W23" s="142">
        <f t="shared" si="16"/>
      </c>
      <c r="X23" s="1"/>
    </row>
    <row r="24" spans="1:24" s="34" customFormat="1" ht="15" customHeight="1">
      <c r="A24" s="46">
        <f t="shared" si="17"/>
      </c>
      <c r="B24" s="41">
        <f t="shared" si="0"/>
      </c>
      <c r="C24" s="58"/>
      <c r="D24" s="37">
        <f t="shared" si="1"/>
      </c>
      <c r="E24" s="38">
        <f t="shared" si="2"/>
      </c>
      <c r="F24" s="39">
        <f t="shared" si="3"/>
      </c>
      <c r="G24" s="40">
        <f t="shared" si="4"/>
      </c>
      <c r="H24" s="39">
        <f t="shared" si="5"/>
      </c>
      <c r="I24" s="140">
        <f t="shared" si="6"/>
      </c>
      <c r="J24" s="72"/>
      <c r="K24" s="73"/>
      <c r="L24" s="43">
        <f t="shared" si="7"/>
        <v>0</v>
      </c>
      <c r="M24" s="43">
        <f t="shared" si="8"/>
        <v>0</v>
      </c>
      <c r="N24" s="92">
        <f t="shared" si="9"/>
      </c>
      <c r="O24" s="76"/>
      <c r="P24" s="77"/>
      <c r="Q24" s="43">
        <f t="shared" si="10"/>
        <v>0</v>
      </c>
      <c r="R24" s="43">
        <f t="shared" si="11"/>
        <v>0</v>
      </c>
      <c r="S24" s="88">
        <f t="shared" si="12"/>
      </c>
      <c r="T24" s="85">
        <f t="shared" si="13"/>
        <v>0</v>
      </c>
      <c r="U24" s="89">
        <f t="shared" si="14"/>
      </c>
      <c r="V24" s="87" t="e">
        <f t="shared" si="15"/>
        <v>#VALUE!</v>
      </c>
      <c r="W24" s="142">
        <f t="shared" si="16"/>
      </c>
      <c r="X24" s="1"/>
    </row>
    <row r="25" spans="1:24" s="34" customFormat="1" ht="15" customHeight="1">
      <c r="A25" s="46">
        <f t="shared" si="17"/>
      </c>
      <c r="B25" s="41">
        <f t="shared" si="0"/>
      </c>
      <c r="C25" s="58"/>
      <c r="D25" s="37">
        <f t="shared" si="1"/>
      </c>
      <c r="E25" s="38">
        <f t="shared" si="2"/>
      </c>
      <c r="F25" s="39">
        <f t="shared" si="3"/>
      </c>
      <c r="G25" s="40">
        <f t="shared" si="4"/>
      </c>
      <c r="H25" s="39">
        <f t="shared" si="5"/>
      </c>
      <c r="I25" s="140">
        <f t="shared" si="6"/>
      </c>
      <c r="J25" s="72"/>
      <c r="K25" s="73"/>
      <c r="L25" s="43">
        <f t="shared" si="7"/>
        <v>0</v>
      </c>
      <c r="M25" s="43">
        <f t="shared" si="8"/>
        <v>0</v>
      </c>
      <c r="N25" s="92">
        <f t="shared" si="9"/>
      </c>
      <c r="O25" s="76"/>
      <c r="P25" s="77"/>
      <c r="Q25" s="43">
        <f t="shared" si="10"/>
        <v>0</v>
      </c>
      <c r="R25" s="43">
        <f t="shared" si="11"/>
        <v>0</v>
      </c>
      <c r="S25" s="88">
        <f t="shared" si="12"/>
      </c>
      <c r="T25" s="85">
        <f t="shared" si="13"/>
        <v>0</v>
      </c>
      <c r="U25" s="89">
        <f t="shared" si="14"/>
      </c>
      <c r="V25" s="87" t="e">
        <f t="shared" si="15"/>
        <v>#VALUE!</v>
      </c>
      <c r="W25" s="142">
        <f t="shared" si="16"/>
      </c>
      <c r="X25" s="1"/>
    </row>
    <row r="26" spans="1:24" s="34" customFormat="1" ht="15" customHeight="1">
      <c r="A26" s="46">
        <f t="shared" si="17"/>
      </c>
      <c r="B26" s="41">
        <f t="shared" si="0"/>
      </c>
      <c r="C26" s="58"/>
      <c r="D26" s="37">
        <f t="shared" si="1"/>
      </c>
      <c r="E26" s="38">
        <f t="shared" si="2"/>
      </c>
      <c r="F26" s="39">
        <f t="shared" si="3"/>
      </c>
      <c r="G26" s="40">
        <f t="shared" si="4"/>
      </c>
      <c r="H26" s="39">
        <f t="shared" si="5"/>
      </c>
      <c r="I26" s="140">
        <f t="shared" si="6"/>
      </c>
      <c r="J26" s="72"/>
      <c r="K26" s="73"/>
      <c r="L26" s="43">
        <f t="shared" si="7"/>
        <v>0</v>
      </c>
      <c r="M26" s="43">
        <f t="shared" si="8"/>
        <v>0</v>
      </c>
      <c r="N26" s="92">
        <f t="shared" si="9"/>
      </c>
      <c r="O26" s="76"/>
      <c r="P26" s="77"/>
      <c r="Q26" s="43">
        <f t="shared" si="10"/>
        <v>0</v>
      </c>
      <c r="R26" s="43">
        <f t="shared" si="11"/>
        <v>0</v>
      </c>
      <c r="S26" s="88">
        <f t="shared" si="12"/>
      </c>
      <c r="T26" s="85">
        <f t="shared" si="13"/>
        <v>0</v>
      </c>
      <c r="U26" s="89">
        <f t="shared" si="14"/>
      </c>
      <c r="V26" s="87" t="e">
        <f t="shared" si="15"/>
        <v>#VALUE!</v>
      </c>
      <c r="W26" s="142">
        <f t="shared" si="16"/>
      </c>
      <c r="X26" s="1"/>
    </row>
    <row r="27" spans="1:24" s="34" customFormat="1" ht="15" customHeight="1">
      <c r="A27" s="46">
        <f t="shared" si="17"/>
      </c>
      <c r="B27" s="41">
        <f t="shared" si="0"/>
      </c>
      <c r="C27" s="58"/>
      <c r="D27" s="37">
        <f t="shared" si="1"/>
      </c>
      <c r="E27" s="38">
        <f t="shared" si="2"/>
      </c>
      <c r="F27" s="39">
        <f t="shared" si="3"/>
      </c>
      <c r="G27" s="40">
        <f t="shared" si="4"/>
      </c>
      <c r="H27" s="39">
        <f t="shared" si="5"/>
      </c>
      <c r="I27" s="140">
        <f t="shared" si="6"/>
      </c>
      <c r="J27" s="72"/>
      <c r="K27" s="73"/>
      <c r="L27" s="43">
        <f t="shared" si="7"/>
        <v>0</v>
      </c>
      <c r="M27" s="43">
        <f t="shared" si="8"/>
        <v>0</v>
      </c>
      <c r="N27" s="92">
        <f t="shared" si="9"/>
      </c>
      <c r="O27" s="76"/>
      <c r="P27" s="77"/>
      <c r="Q27" s="43">
        <f t="shared" si="10"/>
        <v>0</v>
      </c>
      <c r="R27" s="43">
        <f t="shared" si="11"/>
        <v>0</v>
      </c>
      <c r="S27" s="88">
        <f t="shared" si="12"/>
      </c>
      <c r="T27" s="85">
        <f t="shared" si="13"/>
        <v>0</v>
      </c>
      <c r="U27" s="89">
        <f t="shared" si="14"/>
      </c>
      <c r="V27" s="87" t="e">
        <f t="shared" si="15"/>
        <v>#VALUE!</v>
      </c>
      <c r="W27" s="142">
        <f t="shared" si="16"/>
      </c>
      <c r="X27" s="1"/>
    </row>
    <row r="28" spans="1:24" s="34" customFormat="1" ht="15" customHeight="1">
      <c r="A28" s="46">
        <f t="shared" si="17"/>
      </c>
      <c r="B28" s="41">
        <f t="shared" si="0"/>
      </c>
      <c r="C28" s="58"/>
      <c r="D28" s="37">
        <f t="shared" si="1"/>
      </c>
      <c r="E28" s="38">
        <f t="shared" si="2"/>
      </c>
      <c r="F28" s="39">
        <f t="shared" si="3"/>
      </c>
      <c r="G28" s="40">
        <f t="shared" si="4"/>
      </c>
      <c r="H28" s="39">
        <f t="shared" si="5"/>
      </c>
      <c r="I28" s="140">
        <f t="shared" si="6"/>
      </c>
      <c r="J28" s="72"/>
      <c r="K28" s="73"/>
      <c r="L28" s="43">
        <f t="shared" si="7"/>
        <v>0</v>
      </c>
      <c r="M28" s="43">
        <f t="shared" si="8"/>
        <v>0</v>
      </c>
      <c r="N28" s="92">
        <f t="shared" si="9"/>
      </c>
      <c r="O28" s="76"/>
      <c r="P28" s="77"/>
      <c r="Q28" s="43">
        <f t="shared" si="10"/>
        <v>0</v>
      </c>
      <c r="R28" s="43">
        <f t="shared" si="11"/>
        <v>0</v>
      </c>
      <c r="S28" s="88">
        <f t="shared" si="12"/>
      </c>
      <c r="T28" s="85">
        <f t="shared" si="13"/>
        <v>0</v>
      </c>
      <c r="U28" s="89">
        <f t="shared" si="14"/>
      </c>
      <c r="V28" s="87" t="e">
        <f t="shared" si="15"/>
        <v>#VALUE!</v>
      </c>
      <c r="W28" s="142">
        <f t="shared" si="16"/>
      </c>
      <c r="X28" s="1"/>
    </row>
    <row r="29" spans="1:24" s="34" customFormat="1" ht="15" customHeight="1">
      <c r="A29" s="46">
        <f t="shared" si="17"/>
      </c>
      <c r="B29" s="41">
        <f t="shared" si="0"/>
      </c>
      <c r="C29" s="58"/>
      <c r="D29" s="37">
        <f t="shared" si="1"/>
      </c>
      <c r="E29" s="38">
        <f t="shared" si="2"/>
      </c>
      <c r="F29" s="39">
        <f t="shared" si="3"/>
      </c>
      <c r="G29" s="40">
        <f t="shared" si="4"/>
      </c>
      <c r="H29" s="39">
        <f t="shared" si="5"/>
      </c>
      <c r="I29" s="140">
        <f t="shared" si="6"/>
      </c>
      <c r="J29" s="72"/>
      <c r="K29" s="73"/>
      <c r="L29" s="43">
        <f t="shared" si="7"/>
        <v>0</v>
      </c>
      <c r="M29" s="43">
        <f t="shared" si="8"/>
        <v>0</v>
      </c>
      <c r="N29" s="92">
        <f t="shared" si="9"/>
      </c>
      <c r="O29" s="76"/>
      <c r="P29" s="77"/>
      <c r="Q29" s="43">
        <f t="shared" si="10"/>
        <v>0</v>
      </c>
      <c r="R29" s="43">
        <f t="shared" si="11"/>
        <v>0</v>
      </c>
      <c r="S29" s="88">
        <f t="shared" si="12"/>
      </c>
      <c r="T29" s="85">
        <f t="shared" si="13"/>
        <v>0</v>
      </c>
      <c r="U29" s="89">
        <f t="shared" si="14"/>
      </c>
      <c r="V29" s="87" t="e">
        <f t="shared" si="15"/>
        <v>#VALUE!</v>
      </c>
      <c r="W29" s="142">
        <f t="shared" si="16"/>
      </c>
      <c r="X29" s="1"/>
    </row>
    <row r="30" spans="1:24" s="34" customFormat="1" ht="15" customHeight="1">
      <c r="A30" s="46">
        <f t="shared" si="17"/>
      </c>
      <c r="B30" s="41">
        <f t="shared" si="0"/>
      </c>
      <c r="C30" s="58"/>
      <c r="D30" s="37">
        <f t="shared" si="1"/>
      </c>
      <c r="E30" s="38">
        <f t="shared" si="2"/>
      </c>
      <c r="F30" s="39">
        <f t="shared" si="3"/>
      </c>
      <c r="G30" s="40">
        <f t="shared" si="4"/>
      </c>
      <c r="H30" s="39">
        <f t="shared" si="5"/>
      </c>
      <c r="I30" s="140">
        <f t="shared" si="6"/>
      </c>
      <c r="J30" s="72"/>
      <c r="K30" s="73"/>
      <c r="L30" s="43">
        <f t="shared" si="7"/>
        <v>0</v>
      </c>
      <c r="M30" s="43">
        <f t="shared" si="8"/>
        <v>0</v>
      </c>
      <c r="N30" s="92">
        <f t="shared" si="9"/>
      </c>
      <c r="O30" s="76"/>
      <c r="P30" s="77"/>
      <c r="Q30" s="43">
        <f t="shared" si="10"/>
        <v>0</v>
      </c>
      <c r="R30" s="43">
        <f t="shared" si="11"/>
        <v>0</v>
      </c>
      <c r="S30" s="88">
        <f t="shared" si="12"/>
      </c>
      <c r="T30" s="85">
        <f t="shared" si="13"/>
        <v>0</v>
      </c>
      <c r="U30" s="89">
        <f t="shared" si="14"/>
      </c>
      <c r="V30" s="87" t="e">
        <f t="shared" si="15"/>
        <v>#VALUE!</v>
      </c>
      <c r="W30" s="142">
        <f t="shared" si="16"/>
      </c>
      <c r="X30" s="1"/>
    </row>
    <row r="31" spans="1:24" s="34" customFormat="1" ht="15" customHeight="1">
      <c r="A31" s="46">
        <f t="shared" si="17"/>
      </c>
      <c r="B31" s="41">
        <f t="shared" si="0"/>
      </c>
      <c r="C31" s="58"/>
      <c r="D31" s="37">
        <f t="shared" si="1"/>
      </c>
      <c r="E31" s="38">
        <f t="shared" si="2"/>
      </c>
      <c r="F31" s="39">
        <f t="shared" si="3"/>
      </c>
      <c r="G31" s="40">
        <f t="shared" si="4"/>
      </c>
      <c r="H31" s="39">
        <f t="shared" si="5"/>
      </c>
      <c r="I31" s="140">
        <f t="shared" si="6"/>
      </c>
      <c r="J31" s="72"/>
      <c r="K31" s="73"/>
      <c r="L31" s="43">
        <f t="shared" si="7"/>
        <v>0</v>
      </c>
      <c r="M31" s="43">
        <f t="shared" si="8"/>
        <v>0</v>
      </c>
      <c r="N31" s="92">
        <f t="shared" si="9"/>
      </c>
      <c r="O31" s="76"/>
      <c r="P31" s="77"/>
      <c r="Q31" s="43">
        <f t="shared" si="10"/>
        <v>0</v>
      </c>
      <c r="R31" s="43">
        <f t="shared" si="11"/>
        <v>0</v>
      </c>
      <c r="S31" s="88">
        <f t="shared" si="12"/>
      </c>
      <c r="T31" s="85">
        <f t="shared" si="13"/>
        <v>0</v>
      </c>
      <c r="U31" s="89">
        <f t="shared" si="14"/>
      </c>
      <c r="V31" s="87" t="e">
        <f t="shared" si="15"/>
        <v>#VALUE!</v>
      </c>
      <c r="W31" s="142">
        <f t="shared" si="16"/>
      </c>
      <c r="X31" s="1"/>
    </row>
    <row r="32" spans="1:24" s="34" customFormat="1" ht="15" customHeight="1">
      <c r="A32" s="46">
        <f t="shared" si="17"/>
      </c>
      <c r="B32" s="41">
        <f t="shared" si="0"/>
      </c>
      <c r="C32" s="58"/>
      <c r="D32" s="37">
        <f t="shared" si="1"/>
      </c>
      <c r="E32" s="38">
        <f t="shared" si="2"/>
      </c>
      <c r="F32" s="39">
        <f t="shared" si="3"/>
      </c>
      <c r="G32" s="40">
        <f t="shared" si="4"/>
      </c>
      <c r="H32" s="39">
        <f t="shared" si="5"/>
      </c>
      <c r="I32" s="140">
        <f t="shared" si="6"/>
      </c>
      <c r="J32" s="72"/>
      <c r="K32" s="73"/>
      <c r="L32" s="43">
        <f t="shared" si="7"/>
        <v>0</v>
      </c>
      <c r="M32" s="43">
        <f t="shared" si="8"/>
        <v>0</v>
      </c>
      <c r="N32" s="92">
        <f t="shared" si="9"/>
      </c>
      <c r="O32" s="76"/>
      <c r="P32" s="77"/>
      <c r="Q32" s="43">
        <f t="shared" si="10"/>
        <v>0</v>
      </c>
      <c r="R32" s="43">
        <f t="shared" si="11"/>
        <v>0</v>
      </c>
      <c r="S32" s="88">
        <f t="shared" si="12"/>
      </c>
      <c r="T32" s="85">
        <f t="shared" si="13"/>
        <v>0</v>
      </c>
      <c r="U32" s="89">
        <f t="shared" si="14"/>
      </c>
      <c r="V32" s="87" t="e">
        <f t="shared" si="15"/>
        <v>#VALUE!</v>
      </c>
      <c r="W32" s="142">
        <f t="shared" si="16"/>
      </c>
      <c r="X32" s="1"/>
    </row>
    <row r="33" spans="1:24" s="34" customFormat="1" ht="15" customHeight="1">
      <c r="A33" s="46">
        <f t="shared" si="17"/>
      </c>
      <c r="B33" s="41">
        <f t="shared" si="0"/>
      </c>
      <c r="C33" s="58"/>
      <c r="D33" s="37">
        <f t="shared" si="1"/>
      </c>
      <c r="E33" s="38">
        <f t="shared" si="2"/>
      </c>
      <c r="F33" s="39">
        <f t="shared" si="3"/>
      </c>
      <c r="G33" s="40">
        <f t="shared" si="4"/>
      </c>
      <c r="H33" s="39">
        <f t="shared" si="5"/>
      </c>
      <c r="I33" s="140">
        <f t="shared" si="6"/>
      </c>
      <c r="J33" s="72"/>
      <c r="K33" s="73"/>
      <c r="L33" s="43">
        <f t="shared" si="7"/>
        <v>0</v>
      </c>
      <c r="M33" s="43">
        <f t="shared" si="8"/>
        <v>0</v>
      </c>
      <c r="N33" s="92">
        <f t="shared" si="9"/>
      </c>
      <c r="O33" s="76"/>
      <c r="P33" s="77"/>
      <c r="Q33" s="43">
        <f t="shared" si="10"/>
        <v>0</v>
      </c>
      <c r="R33" s="43">
        <f t="shared" si="11"/>
        <v>0</v>
      </c>
      <c r="S33" s="88">
        <f t="shared" si="12"/>
      </c>
      <c r="T33" s="85">
        <f t="shared" si="13"/>
        <v>0</v>
      </c>
      <c r="U33" s="89">
        <f t="shared" si="14"/>
      </c>
      <c r="V33" s="87" t="e">
        <f t="shared" si="15"/>
        <v>#VALUE!</v>
      </c>
      <c r="W33" s="142">
        <f t="shared" si="16"/>
      </c>
      <c r="X33" s="1"/>
    </row>
    <row r="34" spans="1:24" s="34" customFormat="1" ht="15" customHeight="1" thickBot="1">
      <c r="A34" s="121">
        <f>IF(ISBLANK(C34),"",#REF!+1)</f>
      </c>
      <c r="B34" s="122">
        <f t="shared" si="0"/>
      </c>
      <c r="C34" s="123"/>
      <c r="D34" s="124">
        <f t="shared" si="1"/>
      </c>
      <c r="E34" s="125">
        <f t="shared" si="2"/>
      </c>
      <c r="F34" s="126">
        <f t="shared" si="3"/>
      </c>
      <c r="G34" s="127">
        <f t="shared" si="4"/>
      </c>
      <c r="H34" s="126">
        <f t="shared" si="5"/>
      </c>
      <c r="I34" s="126">
        <f t="shared" si="6"/>
      </c>
      <c r="J34" s="128"/>
      <c r="K34" s="129"/>
      <c r="L34" s="130">
        <f t="shared" si="7"/>
        <v>0</v>
      </c>
      <c r="M34" s="130">
        <f t="shared" si="8"/>
        <v>0</v>
      </c>
      <c r="N34" s="131">
        <f t="shared" si="9"/>
      </c>
      <c r="O34" s="132"/>
      <c r="P34" s="133"/>
      <c r="Q34" s="130">
        <f t="shared" si="10"/>
        <v>0</v>
      </c>
      <c r="R34" s="130">
        <f t="shared" si="11"/>
        <v>0</v>
      </c>
      <c r="S34" s="134">
        <f t="shared" si="12"/>
      </c>
      <c r="T34" s="135">
        <f t="shared" si="13"/>
        <v>0</v>
      </c>
      <c r="U34" s="136">
        <f t="shared" si="14"/>
      </c>
      <c r="V34" s="137" t="e">
        <f t="shared" si="15"/>
        <v>#VALUE!</v>
      </c>
      <c r="W34" s="143">
        <f t="shared" si="16"/>
      </c>
      <c r="X34" s="1"/>
    </row>
  </sheetData>
  <sheetProtection/>
  <conditionalFormatting sqref="B5:B34">
    <cfRule type="cellIs" priority="1" dxfId="7" operator="equal" stopIfTrue="1">
      <formula>Goldplakette</formula>
    </cfRule>
    <cfRule type="cellIs" priority="2" dxfId="6" operator="equal" stopIfTrue="1">
      <formula>Silberplakette</formula>
    </cfRule>
    <cfRule type="cellIs" priority="3" dxfId="5" operator="equal" stopIfTrue="1">
      <formula>Bronzeplakette</formula>
    </cfRule>
  </conditionalFormatting>
  <conditionalFormatting sqref="E5:E34">
    <cfRule type="expression" priority="4" dxfId="3" stopIfTrue="1">
      <formula>I5+H5=2</formula>
    </cfRule>
    <cfRule type="expression" priority="5" dxfId="9" stopIfTrue="1">
      <formula>H5=1</formula>
    </cfRule>
    <cfRule type="expression" priority="6" dxfId="1" stopIfTrue="1">
      <formula>I5=1</formula>
    </cfRule>
  </conditionalFormatting>
  <conditionalFormatting sqref="F5:G34 D5:D34">
    <cfRule type="cellIs" priority="7" dxfId="0" operator="equal" stopIfTrue="1">
      <formula>0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r:id="rId2"/>
  <headerFooter alignWithMargins="0">
    <oddHeader>&amp;L&amp;"Arial,Fett Kursiv"&amp;12Klassen - Ergebnisliste</oddHeader>
    <oddFooter>&amp;L&amp;"Arial,Fett Kursiv"&amp;12&amp;D    &amp;T&amp;C&amp;"Arial,Fett Kursiv"&amp;12SPORTKOMMISSAR:&amp;R&amp;"Arial,Fett Kursiv"&amp;12 45:00,00 = a.d.W.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22"/>
  <dimension ref="A1:X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U5" sqref="U5:W15"/>
    </sheetView>
  </sheetViews>
  <sheetFormatPr defaultColWidth="11.421875" defaultRowHeight="12.75"/>
  <cols>
    <col min="1" max="1" width="5.7109375" style="48" customWidth="1"/>
    <col min="2" max="2" width="3.57421875" style="0" customWidth="1"/>
    <col min="3" max="3" width="6.00390625" style="62" customWidth="1"/>
    <col min="4" max="4" width="8.8515625" style="0" customWidth="1"/>
    <col min="5" max="5" width="18.8515625" style="0" customWidth="1"/>
    <col min="6" max="6" width="18.57421875" style="0" customWidth="1"/>
    <col min="7" max="7" width="13.00390625" style="0" customWidth="1"/>
    <col min="8" max="9" width="10.7109375" style="0" hidden="1" customWidth="1"/>
    <col min="10" max="10" width="9.28125" style="62" customWidth="1"/>
    <col min="11" max="11" width="3.8515625" style="61" customWidth="1"/>
    <col min="12" max="13" width="9.28125" style="0" hidden="1" customWidth="1"/>
    <col min="14" max="14" width="9.28125" style="78" customWidth="1"/>
    <col min="15" max="15" width="9.28125" style="61" customWidth="1"/>
    <col min="16" max="16" width="3.8515625" style="61" customWidth="1"/>
    <col min="17" max="18" width="9.28125" style="0" hidden="1" customWidth="1"/>
    <col min="19" max="19" width="9.28125" style="78" customWidth="1"/>
    <col min="20" max="20" width="8.7109375" style="78" hidden="1" customWidth="1"/>
    <col min="21" max="21" width="10.421875" style="79" customWidth="1"/>
    <col min="22" max="22" width="8.7109375" style="80" hidden="1" customWidth="1"/>
    <col min="23" max="23" width="10.28125" style="80" customWidth="1"/>
    <col min="24" max="24" width="11.57421875" style="1" customWidth="1"/>
  </cols>
  <sheetData>
    <row r="1" spans="1:13" ht="15">
      <c r="A1" s="44"/>
      <c r="B1" s="1"/>
      <c r="C1" s="61"/>
      <c r="D1" s="1"/>
      <c r="E1" s="2"/>
      <c r="F1" s="2"/>
      <c r="G1" s="2"/>
      <c r="H1" s="2"/>
      <c r="I1" s="2"/>
      <c r="J1" s="65"/>
      <c r="L1" s="1"/>
      <c r="M1" s="1"/>
    </row>
    <row r="2" spans="1:13" ht="23.25">
      <c r="A2" s="50" t="s">
        <v>51</v>
      </c>
      <c r="B2" s="51"/>
      <c r="C2" s="63"/>
      <c r="D2" s="51">
        <f>MAX(A5:A34)</f>
        <v>11</v>
      </c>
      <c r="E2" s="52" t="s">
        <v>0</v>
      </c>
      <c r="F2" s="102" t="str">
        <f>IF(ISBLANK(E2),"",VLOOKUP(E2,'Veranst.'!A:C,3,FALSE))</f>
        <v>51. Automobilslalom, MSC Jura </v>
      </c>
      <c r="G2" s="49"/>
      <c r="H2" s="49"/>
      <c r="I2" s="49"/>
      <c r="J2" s="66"/>
      <c r="K2" s="67"/>
      <c r="L2" s="3"/>
      <c r="M2" s="3"/>
    </row>
    <row r="3" spans="1:13" ht="15.75" thickBot="1">
      <c r="A3" s="44"/>
      <c r="B3" s="1"/>
      <c r="C3" s="61"/>
      <c r="D3" s="1"/>
      <c r="E3" s="2"/>
      <c r="F3" s="2"/>
      <c r="G3" s="2"/>
      <c r="H3" s="2"/>
      <c r="I3" s="2"/>
      <c r="J3" s="65"/>
      <c r="L3" s="8"/>
      <c r="M3" s="1"/>
    </row>
    <row r="4" spans="1:24" s="35" customFormat="1" ht="15.75" thickBot="1">
      <c r="A4" s="10" t="s">
        <v>1</v>
      </c>
      <c r="B4" s="7" t="s">
        <v>2</v>
      </c>
      <c r="C4" s="64" t="s">
        <v>3</v>
      </c>
      <c r="D4" s="4" t="s">
        <v>4</v>
      </c>
      <c r="E4" s="5" t="s">
        <v>5</v>
      </c>
      <c r="F4" s="5" t="s">
        <v>6</v>
      </c>
      <c r="G4" s="6" t="s">
        <v>7</v>
      </c>
      <c r="H4" s="56"/>
      <c r="I4" s="56"/>
      <c r="J4" s="68" t="s">
        <v>24</v>
      </c>
      <c r="K4" s="69" t="s">
        <v>25</v>
      </c>
      <c r="L4" s="33"/>
      <c r="M4" s="33" t="s">
        <v>26</v>
      </c>
      <c r="N4" s="90" t="s">
        <v>27</v>
      </c>
      <c r="O4" s="68" t="s">
        <v>28</v>
      </c>
      <c r="P4" s="69" t="s">
        <v>29</v>
      </c>
      <c r="Q4" s="33"/>
      <c r="R4" s="33" t="s">
        <v>30</v>
      </c>
      <c r="S4" s="90" t="s">
        <v>31</v>
      </c>
      <c r="T4" s="118" t="s">
        <v>32</v>
      </c>
      <c r="U4" s="81" t="s">
        <v>33</v>
      </c>
      <c r="V4" s="82"/>
      <c r="W4" s="83" t="s">
        <v>60</v>
      </c>
      <c r="X4" s="1"/>
    </row>
    <row r="5" spans="1:24" s="34" customFormat="1" ht="15" customHeight="1">
      <c r="A5" s="45">
        <f>IF(ISBLANK(C5),"",1)</f>
        <v>1</v>
      </c>
      <c r="B5" s="36" t="str">
        <f aca="true" t="shared" si="0" ref="B5:B34">IF(ISBLANK(C5),"",IF(A5&lt;=Gold_9,Goldplakette,IF(A5&lt;=Silber_9,Silberplakette,IF(A5&lt;=Bronze_9,Bronzeplakette,Erinnerung))))</f>
        <v>G</v>
      </c>
      <c r="C5" s="57">
        <v>456</v>
      </c>
      <c r="D5" s="37">
        <f aca="true" t="shared" si="1" ref="D5:D34">IF(ISBLANK(C5),"",VLOOKUP(C5,Starter_Feld,2,FALSE))</f>
        <v>13892</v>
      </c>
      <c r="E5" s="38" t="str">
        <f aca="true" t="shared" si="2" ref="E5:E34">IF(ISBLANK(C5),"",VLOOKUP(C5,Starter_Feld,3,FALSE))</f>
        <v>Schöne, Armin</v>
      </c>
      <c r="F5" s="39" t="str">
        <f aca="true" t="shared" si="3" ref="F5:F34">IF(ISBLANK(C5),"",VLOOKUP(C5,Starter_Feld,4,FALSE))</f>
        <v>FG Rhein-Main</v>
      </c>
      <c r="G5" s="40" t="str">
        <f aca="true" t="shared" si="4" ref="G5:G34">IF(ISBLANK(C5),"",VLOOKUP(C5,Starter_Feld,5,FALSE))</f>
        <v>Audi 50</v>
      </c>
      <c r="H5" s="39">
        <f aca="true" t="shared" si="5" ref="H5:H34">IF(ISBLANK(C5),"",VLOOKUP(C5,Starter_Feld,7,FALSE))</f>
        <v>0</v>
      </c>
      <c r="I5" s="139">
        <f aca="true" t="shared" si="6" ref="I5:I34">IF(ISBLANK(C5),"",VLOOKUP(C5,Starter_Feld,8,FALSE))</f>
        <v>0</v>
      </c>
      <c r="J5" s="70">
        <v>0.0006368055555555556</v>
      </c>
      <c r="K5" s="71"/>
      <c r="L5" s="42">
        <f aca="true" t="shared" si="7" ref="L5:L34">SUM(0.000011575*K5)</f>
        <v>0</v>
      </c>
      <c r="M5" s="42">
        <f aca="true" t="shared" si="8" ref="M5:M34">SUM(J5,L5)</f>
        <v>0.0006368055555555556</v>
      </c>
      <c r="N5" s="91">
        <f aca="true" t="shared" si="9" ref="N5:N34">IF(J5&lt;&gt;0,M5,"")</f>
        <v>0.0006368055555555556</v>
      </c>
      <c r="O5" s="74">
        <v>0.0006282407407407407</v>
      </c>
      <c r="P5" s="75"/>
      <c r="Q5" s="42">
        <f aca="true" t="shared" si="10" ref="Q5:Q34">SUM(0.000011575*P5)</f>
        <v>0</v>
      </c>
      <c r="R5" s="42">
        <f aca="true" t="shared" si="11" ref="R5:R34">SUM(O5,Q5)</f>
        <v>0.0006282407407407407</v>
      </c>
      <c r="S5" s="84">
        <f aca="true" t="shared" si="12" ref="S5:S34">IF(O5&lt;&gt;0,R5,"")</f>
        <v>0.0006282407407407407</v>
      </c>
      <c r="T5" s="85">
        <f aca="true" t="shared" si="13" ref="T5:T34">MIN(N5,S5)</f>
        <v>0.0006282407407407407</v>
      </c>
      <c r="U5" s="86">
        <f aca="true" t="shared" si="14" ref="U5:U34">IF(O5=0,"",T5)</f>
        <v>0.0006282407407407407</v>
      </c>
      <c r="V5" s="87">
        <f aca="true" t="shared" si="15" ref="V5:V34">23-(20*(A5))/D$2</f>
        <v>21.181818181818183</v>
      </c>
      <c r="W5" s="141">
        <f aca="true" t="shared" si="16" ref="W5:W34">IF(O5=0,"",V5)</f>
        <v>21.181818181818183</v>
      </c>
      <c r="X5" s="1"/>
    </row>
    <row r="6" spans="1:24" s="34" customFormat="1" ht="15" customHeight="1">
      <c r="A6" s="46">
        <f aca="true" t="shared" si="17" ref="A6:A33">IF(ISBLANK(C6),"",A5+1)</f>
        <v>2</v>
      </c>
      <c r="B6" s="41" t="str">
        <f t="shared" si="0"/>
        <v>G</v>
      </c>
      <c r="C6" s="58">
        <v>188</v>
      </c>
      <c r="D6" s="37">
        <f t="shared" si="1"/>
        <v>13133</v>
      </c>
      <c r="E6" s="38" t="str">
        <f t="shared" si="2"/>
        <v>Rötzer, Richard</v>
      </c>
      <c r="F6" s="39" t="str">
        <f t="shared" si="3"/>
        <v>SFK Hansenried</v>
      </c>
      <c r="G6" s="40" t="str">
        <f t="shared" si="4"/>
        <v>NSU TT</v>
      </c>
      <c r="H6" s="39">
        <f t="shared" si="5"/>
        <v>0</v>
      </c>
      <c r="I6" s="140">
        <f t="shared" si="6"/>
        <v>0</v>
      </c>
      <c r="J6" s="72">
        <v>0.0006457175925925926</v>
      </c>
      <c r="K6" s="73"/>
      <c r="L6" s="43">
        <f t="shared" si="7"/>
        <v>0</v>
      </c>
      <c r="M6" s="43">
        <f t="shared" si="8"/>
        <v>0.0006457175925925926</v>
      </c>
      <c r="N6" s="92">
        <f t="shared" si="9"/>
        <v>0.0006457175925925926</v>
      </c>
      <c r="O6" s="76">
        <v>0.0006379629629629629</v>
      </c>
      <c r="P6" s="77"/>
      <c r="Q6" s="43">
        <f t="shared" si="10"/>
        <v>0</v>
      </c>
      <c r="R6" s="43">
        <f t="shared" si="11"/>
        <v>0.0006379629629629629</v>
      </c>
      <c r="S6" s="88">
        <f t="shared" si="12"/>
        <v>0.0006379629629629629</v>
      </c>
      <c r="T6" s="85">
        <f t="shared" si="13"/>
        <v>0.0006379629629629629</v>
      </c>
      <c r="U6" s="89">
        <f t="shared" si="14"/>
        <v>0.0006379629629629629</v>
      </c>
      <c r="V6" s="87">
        <f t="shared" si="15"/>
        <v>19.363636363636363</v>
      </c>
      <c r="W6" s="142">
        <f t="shared" si="16"/>
        <v>19.363636363636363</v>
      </c>
      <c r="X6" s="1"/>
    </row>
    <row r="7" spans="1:24" s="34" customFormat="1" ht="15" customHeight="1">
      <c r="A7" s="46">
        <f t="shared" si="17"/>
        <v>3</v>
      </c>
      <c r="B7" s="41" t="str">
        <f t="shared" si="0"/>
        <v>S</v>
      </c>
      <c r="C7" s="58">
        <v>76</v>
      </c>
      <c r="D7" s="37">
        <f t="shared" si="1"/>
        <v>40063</v>
      </c>
      <c r="E7" s="38" t="str">
        <f t="shared" si="2"/>
        <v>Rötzer, Herbert</v>
      </c>
      <c r="F7" s="39" t="str">
        <f t="shared" si="3"/>
        <v>SFK Hansenried</v>
      </c>
      <c r="G7" s="40" t="str">
        <f t="shared" si="4"/>
        <v>NSU TT</v>
      </c>
      <c r="H7" s="39">
        <f t="shared" si="5"/>
        <v>0</v>
      </c>
      <c r="I7" s="140">
        <f t="shared" si="6"/>
        <v>0</v>
      </c>
      <c r="J7" s="72">
        <v>0.0006474537037037037</v>
      </c>
      <c r="K7" s="73"/>
      <c r="L7" s="43">
        <f t="shared" si="7"/>
        <v>0</v>
      </c>
      <c r="M7" s="43">
        <f t="shared" si="8"/>
        <v>0.0006474537037037037</v>
      </c>
      <c r="N7" s="92">
        <f t="shared" si="9"/>
        <v>0.0006474537037037037</v>
      </c>
      <c r="O7" s="76">
        <v>0.0006405092592592593</v>
      </c>
      <c r="P7" s="77"/>
      <c r="Q7" s="43">
        <f t="shared" si="10"/>
        <v>0</v>
      </c>
      <c r="R7" s="43">
        <f t="shared" si="11"/>
        <v>0.0006405092592592593</v>
      </c>
      <c r="S7" s="88">
        <f t="shared" si="12"/>
        <v>0.0006405092592592593</v>
      </c>
      <c r="T7" s="85">
        <f t="shared" si="13"/>
        <v>0.0006405092592592593</v>
      </c>
      <c r="U7" s="89">
        <f t="shared" si="14"/>
        <v>0.0006405092592592593</v>
      </c>
      <c r="V7" s="87">
        <f t="shared" si="15"/>
        <v>17.545454545454547</v>
      </c>
      <c r="W7" s="142">
        <f t="shared" si="16"/>
        <v>17.545454545454547</v>
      </c>
      <c r="X7" s="1"/>
    </row>
    <row r="8" spans="1:24" s="34" customFormat="1" ht="15" customHeight="1">
      <c r="A8" s="46">
        <f t="shared" si="17"/>
        <v>4</v>
      </c>
      <c r="B8" s="41" t="str">
        <f t="shared" si="0"/>
        <v>S</v>
      </c>
      <c r="C8" s="58">
        <v>458</v>
      </c>
      <c r="D8" s="37">
        <f t="shared" si="1"/>
        <v>20208</v>
      </c>
      <c r="E8" s="38" t="str">
        <f t="shared" si="2"/>
        <v>Link, Christian</v>
      </c>
      <c r="F8" s="39" t="str">
        <f t="shared" si="3"/>
        <v>R-H-T</v>
      </c>
      <c r="G8" s="40" t="str">
        <f t="shared" si="4"/>
        <v>VW Polo</v>
      </c>
      <c r="H8" s="39">
        <f t="shared" si="5"/>
        <v>0</v>
      </c>
      <c r="I8" s="140">
        <f t="shared" si="6"/>
        <v>0</v>
      </c>
      <c r="J8" s="72">
        <v>0.0006525462962962964</v>
      </c>
      <c r="K8" s="73"/>
      <c r="L8" s="43">
        <f t="shared" si="7"/>
        <v>0</v>
      </c>
      <c r="M8" s="43">
        <f t="shared" si="8"/>
        <v>0.0006525462962962964</v>
      </c>
      <c r="N8" s="92">
        <f t="shared" si="9"/>
        <v>0.0006525462962962964</v>
      </c>
      <c r="O8" s="76">
        <v>0.0006407407407407407</v>
      </c>
      <c r="P8" s="77"/>
      <c r="Q8" s="43">
        <f t="shared" si="10"/>
        <v>0</v>
      </c>
      <c r="R8" s="43">
        <f t="shared" si="11"/>
        <v>0.0006407407407407407</v>
      </c>
      <c r="S8" s="88">
        <f t="shared" si="12"/>
        <v>0.0006407407407407407</v>
      </c>
      <c r="T8" s="85">
        <f t="shared" si="13"/>
        <v>0.0006407407407407407</v>
      </c>
      <c r="U8" s="89">
        <f t="shared" si="14"/>
        <v>0.0006407407407407407</v>
      </c>
      <c r="V8" s="87">
        <f t="shared" si="15"/>
        <v>15.727272727272727</v>
      </c>
      <c r="W8" s="142">
        <f t="shared" si="16"/>
        <v>15.727272727272727</v>
      </c>
      <c r="X8" s="1"/>
    </row>
    <row r="9" spans="1:24" s="34" customFormat="1" ht="15" customHeight="1">
      <c r="A9" s="46">
        <f t="shared" si="17"/>
        <v>5</v>
      </c>
      <c r="B9" s="41" t="str">
        <f t="shared" si="0"/>
        <v>S</v>
      </c>
      <c r="C9" s="58">
        <v>104</v>
      </c>
      <c r="D9" s="37">
        <f t="shared" si="1"/>
        <v>12635</v>
      </c>
      <c r="E9" s="38" t="str">
        <f t="shared" si="2"/>
        <v>Gleixner, Herbert</v>
      </c>
      <c r="F9" s="39" t="str">
        <f t="shared" si="3"/>
        <v>NAC Nittenau e.V.</v>
      </c>
      <c r="G9" s="40" t="str">
        <f t="shared" si="4"/>
        <v>VW Polo </v>
      </c>
      <c r="H9" s="39">
        <f t="shared" si="5"/>
        <v>0</v>
      </c>
      <c r="I9" s="140">
        <f t="shared" si="6"/>
        <v>0</v>
      </c>
      <c r="J9" s="72">
        <v>0.0006425925925925926</v>
      </c>
      <c r="K9" s="73"/>
      <c r="L9" s="43">
        <f t="shared" si="7"/>
        <v>0</v>
      </c>
      <c r="M9" s="43">
        <f t="shared" si="8"/>
        <v>0.0006425925925925926</v>
      </c>
      <c r="N9" s="92">
        <f t="shared" si="9"/>
        <v>0.0006425925925925926</v>
      </c>
      <c r="O9" s="76">
        <v>0.0006741898148148149</v>
      </c>
      <c r="P9" s="77"/>
      <c r="Q9" s="43">
        <f t="shared" si="10"/>
        <v>0</v>
      </c>
      <c r="R9" s="43">
        <f t="shared" si="11"/>
        <v>0.0006741898148148149</v>
      </c>
      <c r="S9" s="88">
        <f t="shared" si="12"/>
        <v>0.0006741898148148149</v>
      </c>
      <c r="T9" s="85">
        <f t="shared" si="13"/>
        <v>0.0006425925925925926</v>
      </c>
      <c r="U9" s="89">
        <f t="shared" si="14"/>
        <v>0.0006425925925925926</v>
      </c>
      <c r="V9" s="87">
        <f t="shared" si="15"/>
        <v>13.909090909090908</v>
      </c>
      <c r="W9" s="142">
        <f t="shared" si="16"/>
        <v>13.909090909090908</v>
      </c>
      <c r="X9" s="1"/>
    </row>
    <row r="10" spans="1:24" s="34" customFormat="1" ht="15" customHeight="1">
      <c r="A10" s="46">
        <f t="shared" si="17"/>
        <v>6</v>
      </c>
      <c r="B10" s="41" t="str">
        <f t="shared" si="0"/>
        <v>B</v>
      </c>
      <c r="C10" s="58">
        <v>237</v>
      </c>
      <c r="D10" s="37">
        <f t="shared" si="1"/>
        <v>14513</v>
      </c>
      <c r="E10" s="38" t="str">
        <f t="shared" si="2"/>
        <v>Zollner, Christian</v>
      </c>
      <c r="F10" s="39" t="str">
        <f t="shared" si="3"/>
        <v>SFK Hansenried</v>
      </c>
      <c r="G10" s="40" t="str">
        <f t="shared" si="4"/>
        <v>NSU TT</v>
      </c>
      <c r="H10" s="39">
        <f t="shared" si="5"/>
        <v>0</v>
      </c>
      <c r="I10" s="140">
        <f t="shared" si="6"/>
        <v>0</v>
      </c>
      <c r="J10" s="72">
        <v>0.0006626157407407409</v>
      </c>
      <c r="K10" s="73"/>
      <c r="L10" s="43">
        <f t="shared" si="7"/>
        <v>0</v>
      </c>
      <c r="M10" s="43">
        <f t="shared" si="8"/>
        <v>0.0006626157407407409</v>
      </c>
      <c r="N10" s="92">
        <f t="shared" si="9"/>
        <v>0.0006626157407407409</v>
      </c>
      <c r="O10" s="76">
        <v>0.0006461805555555555</v>
      </c>
      <c r="P10" s="77"/>
      <c r="Q10" s="43">
        <f t="shared" si="10"/>
        <v>0</v>
      </c>
      <c r="R10" s="43">
        <f t="shared" si="11"/>
        <v>0.0006461805555555555</v>
      </c>
      <c r="S10" s="88">
        <f t="shared" si="12"/>
        <v>0.0006461805555555555</v>
      </c>
      <c r="T10" s="85">
        <f t="shared" si="13"/>
        <v>0.0006461805555555555</v>
      </c>
      <c r="U10" s="89">
        <f t="shared" si="14"/>
        <v>0.0006461805555555555</v>
      </c>
      <c r="V10" s="87">
        <f t="shared" si="15"/>
        <v>12.090909090909092</v>
      </c>
      <c r="W10" s="142">
        <f t="shared" si="16"/>
        <v>12.090909090909092</v>
      </c>
      <c r="X10" s="1"/>
    </row>
    <row r="11" spans="1:24" s="34" customFormat="1" ht="15" customHeight="1">
      <c r="A11" s="46">
        <f t="shared" si="17"/>
        <v>7</v>
      </c>
      <c r="B11" s="41" t="str">
        <f t="shared" si="0"/>
        <v>B</v>
      </c>
      <c r="C11" s="58">
        <v>519</v>
      </c>
      <c r="D11" s="37">
        <f t="shared" si="1"/>
        <v>9739</v>
      </c>
      <c r="E11" s="38" t="str">
        <f t="shared" si="2"/>
        <v>Kunz, Helmut</v>
      </c>
      <c r="F11" s="39" t="str">
        <f t="shared" si="3"/>
        <v>MSC Sophienthal</v>
      </c>
      <c r="G11" s="40" t="str">
        <f t="shared" si="4"/>
        <v>NSU TT</v>
      </c>
      <c r="H11" s="39">
        <f t="shared" si="5"/>
        <v>0</v>
      </c>
      <c r="I11" s="140">
        <f t="shared" si="6"/>
        <v>0</v>
      </c>
      <c r="J11" s="72">
        <v>0.0006524305555555555</v>
      </c>
      <c r="K11" s="73"/>
      <c r="L11" s="43">
        <f t="shared" si="7"/>
        <v>0</v>
      </c>
      <c r="M11" s="43">
        <f t="shared" si="8"/>
        <v>0.0006524305555555555</v>
      </c>
      <c r="N11" s="92">
        <f t="shared" si="9"/>
        <v>0.0006524305555555555</v>
      </c>
      <c r="O11" s="76">
        <v>0.0006601851851851852</v>
      </c>
      <c r="P11" s="77">
        <v>10</v>
      </c>
      <c r="Q11" s="43">
        <f t="shared" si="10"/>
        <v>0.00011575</v>
      </c>
      <c r="R11" s="43">
        <f t="shared" si="11"/>
        <v>0.0007759351851851852</v>
      </c>
      <c r="S11" s="88">
        <f t="shared" si="12"/>
        <v>0.0007759351851851852</v>
      </c>
      <c r="T11" s="85">
        <f t="shared" si="13"/>
        <v>0.0006524305555555555</v>
      </c>
      <c r="U11" s="89">
        <f t="shared" si="14"/>
        <v>0.0006524305555555555</v>
      </c>
      <c r="V11" s="87">
        <f t="shared" si="15"/>
        <v>10.272727272727273</v>
      </c>
      <c r="W11" s="142">
        <f t="shared" si="16"/>
        <v>10.272727272727273</v>
      </c>
      <c r="X11" s="1"/>
    </row>
    <row r="12" spans="1:24" s="34" customFormat="1" ht="15" customHeight="1">
      <c r="A12" s="46">
        <f t="shared" si="17"/>
        <v>8</v>
      </c>
      <c r="B12" s="41" t="str">
        <f t="shared" si="0"/>
        <v>B</v>
      </c>
      <c r="C12" s="58">
        <v>461</v>
      </c>
      <c r="D12" s="37">
        <f t="shared" si="1"/>
        <v>12775</v>
      </c>
      <c r="E12" s="38" t="str">
        <f t="shared" si="2"/>
        <v>Kratzer, Stefan</v>
      </c>
      <c r="F12" s="39" t="str">
        <f t="shared" si="3"/>
        <v>SFK Hansenried</v>
      </c>
      <c r="G12" s="40" t="str">
        <f t="shared" si="4"/>
        <v>VW Polo</v>
      </c>
      <c r="H12" s="39">
        <f t="shared" si="5"/>
        <v>0</v>
      </c>
      <c r="I12" s="140">
        <f t="shared" si="6"/>
        <v>0</v>
      </c>
      <c r="J12" s="144">
        <v>0.0006811342592592593</v>
      </c>
      <c r="K12" s="73" t="s">
        <v>47</v>
      </c>
      <c r="L12" s="43">
        <f t="shared" si="7"/>
        <v>5.7875E-05</v>
      </c>
      <c r="M12" s="43">
        <f t="shared" si="8"/>
        <v>0.0007390092592592592</v>
      </c>
      <c r="N12" s="92">
        <f t="shared" si="9"/>
        <v>0.0007390092592592592</v>
      </c>
      <c r="O12" s="76">
        <v>0.0006979166666666666</v>
      </c>
      <c r="P12" s="77">
        <v>5</v>
      </c>
      <c r="Q12" s="43">
        <f t="shared" si="10"/>
        <v>5.7875E-05</v>
      </c>
      <c r="R12" s="43">
        <f t="shared" si="11"/>
        <v>0.0007557916666666665</v>
      </c>
      <c r="S12" s="88">
        <f t="shared" si="12"/>
        <v>0.0007557916666666665</v>
      </c>
      <c r="T12" s="85">
        <f t="shared" si="13"/>
        <v>0.0007390092592592592</v>
      </c>
      <c r="U12" s="89">
        <f t="shared" si="14"/>
        <v>0.0007390092592592592</v>
      </c>
      <c r="V12" s="87">
        <f t="shared" si="15"/>
        <v>8.454545454545455</v>
      </c>
      <c r="W12" s="142">
        <f t="shared" si="16"/>
        <v>8.454545454545455</v>
      </c>
      <c r="X12" s="1"/>
    </row>
    <row r="13" spans="1:24" s="34" customFormat="1" ht="15" customHeight="1">
      <c r="A13" s="46">
        <f t="shared" si="17"/>
        <v>9</v>
      </c>
      <c r="B13" s="41" t="str">
        <f t="shared" si="0"/>
        <v>E</v>
      </c>
      <c r="C13" s="58">
        <v>350</v>
      </c>
      <c r="D13" s="37">
        <f t="shared" si="1"/>
        <v>15377</v>
      </c>
      <c r="E13" s="38" t="str">
        <f t="shared" si="2"/>
        <v>Stangneth, Heinz</v>
      </c>
      <c r="F13" s="39" t="str">
        <f t="shared" si="3"/>
        <v>SFK Hansenried</v>
      </c>
      <c r="G13" s="40" t="str">
        <f t="shared" si="4"/>
        <v>NSU TT</v>
      </c>
      <c r="H13" s="39">
        <f t="shared" si="5"/>
        <v>0</v>
      </c>
      <c r="I13" s="140">
        <f t="shared" si="6"/>
        <v>0</v>
      </c>
      <c r="J13" s="72">
        <v>0.0007506944444444445</v>
      </c>
      <c r="K13" s="73"/>
      <c r="L13" s="43">
        <f t="shared" si="7"/>
        <v>0</v>
      </c>
      <c r="M13" s="43">
        <f t="shared" si="8"/>
        <v>0.0007506944444444445</v>
      </c>
      <c r="N13" s="92">
        <f t="shared" si="9"/>
        <v>0.0007506944444444445</v>
      </c>
      <c r="O13" s="76">
        <v>0.0007496527777777778</v>
      </c>
      <c r="P13" s="77"/>
      <c r="Q13" s="43">
        <f t="shared" si="10"/>
        <v>0</v>
      </c>
      <c r="R13" s="43">
        <f t="shared" si="11"/>
        <v>0.0007496527777777778</v>
      </c>
      <c r="S13" s="88">
        <f t="shared" si="12"/>
        <v>0.0007496527777777778</v>
      </c>
      <c r="T13" s="85">
        <f t="shared" si="13"/>
        <v>0.0007496527777777778</v>
      </c>
      <c r="U13" s="89">
        <f t="shared" si="14"/>
        <v>0.0007496527777777778</v>
      </c>
      <c r="V13" s="87">
        <f t="shared" si="15"/>
        <v>6.636363636363637</v>
      </c>
      <c r="W13" s="142">
        <f t="shared" si="16"/>
        <v>6.636363636363637</v>
      </c>
      <c r="X13" s="1"/>
    </row>
    <row r="14" spans="1:24" s="34" customFormat="1" ht="15" customHeight="1">
      <c r="A14" s="46">
        <f t="shared" si="17"/>
        <v>10</v>
      </c>
      <c r="B14" s="41" t="str">
        <f t="shared" si="0"/>
        <v>E</v>
      </c>
      <c r="C14" s="58">
        <v>1034</v>
      </c>
      <c r="D14" s="37">
        <f t="shared" si="1"/>
        <v>15977</v>
      </c>
      <c r="E14" s="38" t="str">
        <f t="shared" si="2"/>
        <v>Metz, Michael</v>
      </c>
      <c r="F14" s="39" t="str">
        <f t="shared" si="3"/>
        <v>NAC Nittenau e.V.</v>
      </c>
      <c r="G14" s="40" t="str">
        <f t="shared" si="4"/>
        <v>VW Polo 1</v>
      </c>
      <c r="H14" s="39">
        <f t="shared" si="5"/>
        <v>0</v>
      </c>
      <c r="I14" s="140">
        <f t="shared" si="6"/>
        <v>0</v>
      </c>
      <c r="J14" s="72">
        <v>0.0007828703703703704</v>
      </c>
      <c r="K14" s="73"/>
      <c r="L14" s="43">
        <f t="shared" si="7"/>
        <v>0</v>
      </c>
      <c r="M14" s="43">
        <f t="shared" si="8"/>
        <v>0.0007828703703703704</v>
      </c>
      <c r="N14" s="92">
        <f t="shared" si="9"/>
        <v>0.0007828703703703704</v>
      </c>
      <c r="O14" s="76">
        <v>0.0007778935185185186</v>
      </c>
      <c r="P14" s="77"/>
      <c r="Q14" s="43">
        <f t="shared" si="10"/>
        <v>0</v>
      </c>
      <c r="R14" s="43">
        <f t="shared" si="11"/>
        <v>0.0007778935185185186</v>
      </c>
      <c r="S14" s="88">
        <f t="shared" si="12"/>
        <v>0.0007778935185185186</v>
      </c>
      <c r="T14" s="85">
        <f t="shared" si="13"/>
        <v>0.0007778935185185186</v>
      </c>
      <c r="U14" s="89">
        <f t="shared" si="14"/>
        <v>0.0007778935185185186</v>
      </c>
      <c r="V14" s="87">
        <f t="shared" si="15"/>
        <v>4.818181818181817</v>
      </c>
      <c r="W14" s="142">
        <f t="shared" si="16"/>
        <v>4.818181818181817</v>
      </c>
      <c r="X14" s="1"/>
    </row>
    <row r="15" spans="1:24" s="34" customFormat="1" ht="15" customHeight="1">
      <c r="A15" s="46">
        <f t="shared" si="17"/>
        <v>11</v>
      </c>
      <c r="B15" s="41" t="str">
        <f t="shared" si="0"/>
        <v>E</v>
      </c>
      <c r="C15" s="58">
        <v>45</v>
      </c>
      <c r="D15" s="37">
        <f t="shared" si="1"/>
        <v>15948</v>
      </c>
      <c r="E15" s="38" t="str">
        <f t="shared" si="2"/>
        <v>Schöne, Tanja</v>
      </c>
      <c r="F15" s="39" t="str">
        <f t="shared" si="3"/>
        <v>FG Rhein-Main</v>
      </c>
      <c r="G15" s="40" t="str">
        <f t="shared" si="4"/>
        <v>Audi 50</v>
      </c>
      <c r="H15" s="39">
        <f t="shared" si="5"/>
        <v>0</v>
      </c>
      <c r="I15" s="140">
        <f t="shared" si="6"/>
        <v>1</v>
      </c>
      <c r="J15" s="72">
        <v>0.0009086805555555555</v>
      </c>
      <c r="K15" s="73" t="s">
        <v>162</v>
      </c>
      <c r="L15" s="43">
        <f t="shared" si="7"/>
        <v>0.0002315</v>
      </c>
      <c r="M15" s="43">
        <f t="shared" si="8"/>
        <v>0.0011401805555555555</v>
      </c>
      <c r="N15" s="92">
        <f t="shared" si="9"/>
        <v>0.0011401805555555555</v>
      </c>
      <c r="O15" s="76">
        <v>0.0008953703703703705</v>
      </c>
      <c r="P15" s="77"/>
      <c r="Q15" s="43">
        <f t="shared" si="10"/>
        <v>0</v>
      </c>
      <c r="R15" s="43">
        <f t="shared" si="11"/>
        <v>0.0008953703703703705</v>
      </c>
      <c r="S15" s="88">
        <f t="shared" si="12"/>
        <v>0.0008953703703703705</v>
      </c>
      <c r="T15" s="85">
        <f t="shared" si="13"/>
        <v>0.0008953703703703705</v>
      </c>
      <c r="U15" s="89">
        <f t="shared" si="14"/>
        <v>0.0008953703703703705</v>
      </c>
      <c r="V15" s="87">
        <f t="shared" si="15"/>
        <v>3</v>
      </c>
      <c r="W15" s="142">
        <f t="shared" si="16"/>
        <v>3</v>
      </c>
      <c r="X15" s="1"/>
    </row>
    <row r="16" spans="1:24" s="34" customFormat="1" ht="15" customHeight="1">
      <c r="A16" s="46">
        <f t="shared" si="17"/>
      </c>
      <c r="B16" s="41">
        <f t="shared" si="0"/>
      </c>
      <c r="C16" s="58"/>
      <c r="D16" s="37">
        <f t="shared" si="1"/>
      </c>
      <c r="E16" s="38">
        <f t="shared" si="2"/>
      </c>
      <c r="F16" s="39">
        <f t="shared" si="3"/>
      </c>
      <c r="G16" s="40">
        <f t="shared" si="4"/>
      </c>
      <c r="H16" s="39">
        <f t="shared" si="5"/>
      </c>
      <c r="I16" s="140">
        <f t="shared" si="6"/>
      </c>
      <c r="J16" s="72"/>
      <c r="K16" s="73"/>
      <c r="L16" s="43">
        <f t="shared" si="7"/>
        <v>0</v>
      </c>
      <c r="M16" s="43">
        <f t="shared" si="8"/>
        <v>0</v>
      </c>
      <c r="N16" s="92">
        <f t="shared" si="9"/>
      </c>
      <c r="O16" s="76"/>
      <c r="P16" s="77"/>
      <c r="Q16" s="43">
        <f t="shared" si="10"/>
        <v>0</v>
      </c>
      <c r="R16" s="43">
        <f t="shared" si="11"/>
        <v>0</v>
      </c>
      <c r="S16" s="88">
        <f t="shared" si="12"/>
      </c>
      <c r="T16" s="85">
        <f t="shared" si="13"/>
        <v>0</v>
      </c>
      <c r="U16" s="89">
        <f t="shared" si="14"/>
      </c>
      <c r="V16" s="87" t="e">
        <f t="shared" si="15"/>
        <v>#VALUE!</v>
      </c>
      <c r="W16" s="142">
        <f t="shared" si="16"/>
      </c>
      <c r="X16" s="1"/>
    </row>
    <row r="17" spans="1:24" s="34" customFormat="1" ht="15" customHeight="1">
      <c r="A17" s="46">
        <f t="shared" si="17"/>
      </c>
      <c r="B17" s="41">
        <f t="shared" si="0"/>
      </c>
      <c r="C17" s="58"/>
      <c r="D17" s="37">
        <f t="shared" si="1"/>
      </c>
      <c r="E17" s="38">
        <f t="shared" si="2"/>
      </c>
      <c r="F17" s="39">
        <f t="shared" si="3"/>
      </c>
      <c r="G17" s="40">
        <f t="shared" si="4"/>
      </c>
      <c r="H17" s="39">
        <f t="shared" si="5"/>
      </c>
      <c r="I17" s="140">
        <f t="shared" si="6"/>
      </c>
      <c r="J17" s="72"/>
      <c r="K17" s="73"/>
      <c r="L17" s="43">
        <f t="shared" si="7"/>
        <v>0</v>
      </c>
      <c r="M17" s="43">
        <f t="shared" si="8"/>
        <v>0</v>
      </c>
      <c r="N17" s="92">
        <f t="shared" si="9"/>
      </c>
      <c r="O17" s="76"/>
      <c r="P17" s="77"/>
      <c r="Q17" s="43">
        <f t="shared" si="10"/>
        <v>0</v>
      </c>
      <c r="R17" s="43">
        <f t="shared" si="11"/>
        <v>0</v>
      </c>
      <c r="S17" s="88">
        <f t="shared" si="12"/>
      </c>
      <c r="T17" s="85">
        <f t="shared" si="13"/>
        <v>0</v>
      </c>
      <c r="U17" s="89">
        <f t="shared" si="14"/>
      </c>
      <c r="V17" s="87" t="e">
        <f t="shared" si="15"/>
        <v>#VALUE!</v>
      </c>
      <c r="W17" s="142">
        <f t="shared" si="16"/>
      </c>
      <c r="X17" s="1"/>
    </row>
    <row r="18" spans="1:24" s="34" customFormat="1" ht="15" customHeight="1">
      <c r="A18" s="46">
        <f t="shared" si="17"/>
      </c>
      <c r="B18" s="41">
        <f t="shared" si="0"/>
      </c>
      <c r="C18" s="58"/>
      <c r="D18" s="37">
        <f t="shared" si="1"/>
      </c>
      <c r="E18" s="38">
        <f t="shared" si="2"/>
      </c>
      <c r="F18" s="39">
        <f t="shared" si="3"/>
      </c>
      <c r="G18" s="40">
        <f t="shared" si="4"/>
      </c>
      <c r="H18" s="39">
        <f t="shared" si="5"/>
      </c>
      <c r="I18" s="140">
        <f t="shared" si="6"/>
      </c>
      <c r="J18" s="72"/>
      <c r="K18" s="73"/>
      <c r="L18" s="43">
        <f t="shared" si="7"/>
        <v>0</v>
      </c>
      <c r="M18" s="43">
        <f t="shared" si="8"/>
        <v>0</v>
      </c>
      <c r="N18" s="92">
        <f t="shared" si="9"/>
      </c>
      <c r="O18" s="76"/>
      <c r="P18" s="77"/>
      <c r="Q18" s="43">
        <f t="shared" si="10"/>
        <v>0</v>
      </c>
      <c r="R18" s="43">
        <f t="shared" si="11"/>
        <v>0</v>
      </c>
      <c r="S18" s="88">
        <f t="shared" si="12"/>
      </c>
      <c r="T18" s="85">
        <f t="shared" si="13"/>
        <v>0</v>
      </c>
      <c r="U18" s="89">
        <f t="shared" si="14"/>
      </c>
      <c r="V18" s="87" t="e">
        <f t="shared" si="15"/>
        <v>#VALUE!</v>
      </c>
      <c r="W18" s="142">
        <f t="shared" si="16"/>
      </c>
      <c r="X18" s="1"/>
    </row>
    <row r="19" spans="1:24" s="34" customFormat="1" ht="15" customHeight="1">
      <c r="A19" s="46">
        <f t="shared" si="17"/>
      </c>
      <c r="B19" s="41">
        <f t="shared" si="0"/>
      </c>
      <c r="C19" s="58"/>
      <c r="D19" s="37">
        <f t="shared" si="1"/>
      </c>
      <c r="E19" s="38">
        <f t="shared" si="2"/>
      </c>
      <c r="F19" s="39">
        <f t="shared" si="3"/>
      </c>
      <c r="G19" s="40">
        <f t="shared" si="4"/>
      </c>
      <c r="H19" s="39">
        <f t="shared" si="5"/>
      </c>
      <c r="I19" s="140">
        <f t="shared" si="6"/>
      </c>
      <c r="J19" s="72"/>
      <c r="K19" s="73"/>
      <c r="L19" s="43">
        <f t="shared" si="7"/>
        <v>0</v>
      </c>
      <c r="M19" s="43">
        <f t="shared" si="8"/>
        <v>0</v>
      </c>
      <c r="N19" s="92">
        <f t="shared" si="9"/>
      </c>
      <c r="O19" s="76"/>
      <c r="P19" s="77"/>
      <c r="Q19" s="43">
        <f t="shared" si="10"/>
        <v>0</v>
      </c>
      <c r="R19" s="43">
        <f t="shared" si="11"/>
        <v>0</v>
      </c>
      <c r="S19" s="88">
        <f t="shared" si="12"/>
      </c>
      <c r="T19" s="85">
        <f t="shared" si="13"/>
        <v>0</v>
      </c>
      <c r="U19" s="89">
        <f t="shared" si="14"/>
      </c>
      <c r="V19" s="87" t="e">
        <f t="shared" si="15"/>
        <v>#VALUE!</v>
      </c>
      <c r="W19" s="142">
        <f t="shared" si="16"/>
      </c>
      <c r="X19" s="1"/>
    </row>
    <row r="20" spans="1:24" s="34" customFormat="1" ht="15" customHeight="1">
      <c r="A20" s="46">
        <f t="shared" si="17"/>
      </c>
      <c r="B20" s="41">
        <f t="shared" si="0"/>
      </c>
      <c r="C20" s="58"/>
      <c r="D20" s="37">
        <f t="shared" si="1"/>
      </c>
      <c r="E20" s="38">
        <f t="shared" si="2"/>
      </c>
      <c r="F20" s="39">
        <f t="shared" si="3"/>
      </c>
      <c r="G20" s="40">
        <f t="shared" si="4"/>
      </c>
      <c r="H20" s="39">
        <f t="shared" si="5"/>
      </c>
      <c r="I20" s="140">
        <f t="shared" si="6"/>
      </c>
      <c r="J20" s="72"/>
      <c r="K20" s="73"/>
      <c r="L20" s="43">
        <f t="shared" si="7"/>
        <v>0</v>
      </c>
      <c r="M20" s="43">
        <f t="shared" si="8"/>
        <v>0</v>
      </c>
      <c r="N20" s="92">
        <f t="shared" si="9"/>
      </c>
      <c r="O20" s="76"/>
      <c r="P20" s="77"/>
      <c r="Q20" s="43">
        <f t="shared" si="10"/>
        <v>0</v>
      </c>
      <c r="R20" s="43">
        <f t="shared" si="11"/>
        <v>0</v>
      </c>
      <c r="S20" s="88">
        <f t="shared" si="12"/>
      </c>
      <c r="T20" s="85">
        <f t="shared" si="13"/>
        <v>0</v>
      </c>
      <c r="U20" s="89">
        <f t="shared" si="14"/>
      </c>
      <c r="V20" s="87" t="e">
        <f t="shared" si="15"/>
        <v>#VALUE!</v>
      </c>
      <c r="W20" s="142">
        <f t="shared" si="16"/>
      </c>
      <c r="X20" s="1"/>
    </row>
    <row r="21" spans="1:24" s="34" customFormat="1" ht="15" customHeight="1">
      <c r="A21" s="46">
        <f t="shared" si="17"/>
      </c>
      <c r="B21" s="41">
        <f t="shared" si="0"/>
      </c>
      <c r="C21" s="58"/>
      <c r="D21" s="37">
        <f t="shared" si="1"/>
      </c>
      <c r="E21" s="38">
        <f t="shared" si="2"/>
      </c>
      <c r="F21" s="39">
        <f t="shared" si="3"/>
      </c>
      <c r="G21" s="40">
        <f t="shared" si="4"/>
      </c>
      <c r="H21" s="39">
        <f t="shared" si="5"/>
      </c>
      <c r="I21" s="140">
        <f t="shared" si="6"/>
      </c>
      <c r="J21" s="72"/>
      <c r="K21" s="73"/>
      <c r="L21" s="43">
        <f t="shared" si="7"/>
        <v>0</v>
      </c>
      <c r="M21" s="43">
        <f t="shared" si="8"/>
        <v>0</v>
      </c>
      <c r="N21" s="92">
        <f t="shared" si="9"/>
      </c>
      <c r="O21" s="76"/>
      <c r="P21" s="77"/>
      <c r="Q21" s="43">
        <f t="shared" si="10"/>
        <v>0</v>
      </c>
      <c r="R21" s="43">
        <f t="shared" si="11"/>
        <v>0</v>
      </c>
      <c r="S21" s="88">
        <f t="shared" si="12"/>
      </c>
      <c r="T21" s="85">
        <f t="shared" si="13"/>
        <v>0</v>
      </c>
      <c r="U21" s="89">
        <f t="shared" si="14"/>
      </c>
      <c r="V21" s="87" t="e">
        <f t="shared" si="15"/>
        <v>#VALUE!</v>
      </c>
      <c r="W21" s="142">
        <f t="shared" si="16"/>
      </c>
      <c r="X21" s="1"/>
    </row>
    <row r="22" spans="1:24" s="34" customFormat="1" ht="15" customHeight="1">
      <c r="A22" s="46">
        <f t="shared" si="17"/>
      </c>
      <c r="B22" s="41">
        <f t="shared" si="0"/>
      </c>
      <c r="C22" s="58"/>
      <c r="D22" s="37">
        <f t="shared" si="1"/>
      </c>
      <c r="E22" s="38">
        <f t="shared" si="2"/>
      </c>
      <c r="F22" s="39">
        <f t="shared" si="3"/>
      </c>
      <c r="G22" s="40">
        <f t="shared" si="4"/>
      </c>
      <c r="H22" s="39">
        <f t="shared" si="5"/>
      </c>
      <c r="I22" s="140">
        <f t="shared" si="6"/>
      </c>
      <c r="J22" s="72"/>
      <c r="K22" s="73"/>
      <c r="L22" s="43">
        <f t="shared" si="7"/>
        <v>0</v>
      </c>
      <c r="M22" s="43">
        <f t="shared" si="8"/>
        <v>0</v>
      </c>
      <c r="N22" s="92">
        <f t="shared" si="9"/>
      </c>
      <c r="O22" s="76"/>
      <c r="P22" s="77"/>
      <c r="Q22" s="43">
        <f t="shared" si="10"/>
        <v>0</v>
      </c>
      <c r="R22" s="43">
        <f t="shared" si="11"/>
        <v>0</v>
      </c>
      <c r="S22" s="88">
        <f t="shared" si="12"/>
      </c>
      <c r="T22" s="85">
        <f t="shared" si="13"/>
        <v>0</v>
      </c>
      <c r="U22" s="89">
        <f t="shared" si="14"/>
      </c>
      <c r="V22" s="87" t="e">
        <f t="shared" si="15"/>
        <v>#VALUE!</v>
      </c>
      <c r="W22" s="142">
        <f t="shared" si="16"/>
      </c>
      <c r="X22" s="1"/>
    </row>
    <row r="23" spans="1:24" s="34" customFormat="1" ht="15" customHeight="1">
      <c r="A23" s="46">
        <f t="shared" si="17"/>
      </c>
      <c r="B23" s="41">
        <f t="shared" si="0"/>
      </c>
      <c r="C23" s="58"/>
      <c r="D23" s="37">
        <f t="shared" si="1"/>
      </c>
      <c r="E23" s="38">
        <f t="shared" si="2"/>
      </c>
      <c r="F23" s="39">
        <f t="shared" si="3"/>
      </c>
      <c r="G23" s="40">
        <f t="shared" si="4"/>
      </c>
      <c r="H23" s="39">
        <f t="shared" si="5"/>
      </c>
      <c r="I23" s="140">
        <f t="shared" si="6"/>
      </c>
      <c r="J23" s="72"/>
      <c r="K23" s="73"/>
      <c r="L23" s="43">
        <f t="shared" si="7"/>
        <v>0</v>
      </c>
      <c r="M23" s="43">
        <f t="shared" si="8"/>
        <v>0</v>
      </c>
      <c r="N23" s="92">
        <f t="shared" si="9"/>
      </c>
      <c r="O23" s="76"/>
      <c r="P23" s="77"/>
      <c r="Q23" s="43">
        <f t="shared" si="10"/>
        <v>0</v>
      </c>
      <c r="R23" s="43">
        <f t="shared" si="11"/>
        <v>0</v>
      </c>
      <c r="S23" s="88">
        <f t="shared" si="12"/>
      </c>
      <c r="T23" s="85">
        <f t="shared" si="13"/>
        <v>0</v>
      </c>
      <c r="U23" s="89">
        <f t="shared" si="14"/>
      </c>
      <c r="V23" s="87" t="e">
        <f t="shared" si="15"/>
        <v>#VALUE!</v>
      </c>
      <c r="W23" s="142">
        <f t="shared" si="16"/>
      </c>
      <c r="X23" s="1"/>
    </row>
    <row r="24" spans="1:24" s="34" customFormat="1" ht="15" customHeight="1">
      <c r="A24" s="46">
        <f t="shared" si="17"/>
      </c>
      <c r="B24" s="41">
        <f t="shared" si="0"/>
      </c>
      <c r="C24" s="58"/>
      <c r="D24" s="37">
        <f t="shared" si="1"/>
      </c>
      <c r="E24" s="38">
        <f t="shared" si="2"/>
      </c>
      <c r="F24" s="39">
        <f t="shared" si="3"/>
      </c>
      <c r="G24" s="40">
        <f t="shared" si="4"/>
      </c>
      <c r="H24" s="39">
        <f t="shared" si="5"/>
      </c>
      <c r="I24" s="140">
        <f t="shared" si="6"/>
      </c>
      <c r="J24" s="72"/>
      <c r="K24" s="73"/>
      <c r="L24" s="43">
        <f t="shared" si="7"/>
        <v>0</v>
      </c>
      <c r="M24" s="43">
        <f t="shared" si="8"/>
        <v>0</v>
      </c>
      <c r="N24" s="92">
        <f t="shared" si="9"/>
      </c>
      <c r="O24" s="76"/>
      <c r="P24" s="77"/>
      <c r="Q24" s="43">
        <f t="shared" si="10"/>
        <v>0</v>
      </c>
      <c r="R24" s="43">
        <f t="shared" si="11"/>
        <v>0</v>
      </c>
      <c r="S24" s="88">
        <f t="shared" si="12"/>
      </c>
      <c r="T24" s="85">
        <f t="shared" si="13"/>
        <v>0</v>
      </c>
      <c r="U24" s="89">
        <f t="shared" si="14"/>
      </c>
      <c r="V24" s="87" t="e">
        <f t="shared" si="15"/>
        <v>#VALUE!</v>
      </c>
      <c r="W24" s="142">
        <f t="shared" si="16"/>
      </c>
      <c r="X24" s="1"/>
    </row>
    <row r="25" spans="1:24" s="34" customFormat="1" ht="15" customHeight="1">
      <c r="A25" s="46">
        <f t="shared" si="17"/>
      </c>
      <c r="B25" s="41">
        <f t="shared" si="0"/>
      </c>
      <c r="C25" s="58"/>
      <c r="D25" s="37">
        <f t="shared" si="1"/>
      </c>
      <c r="E25" s="38">
        <f t="shared" si="2"/>
      </c>
      <c r="F25" s="39">
        <f t="shared" si="3"/>
      </c>
      <c r="G25" s="40">
        <f t="shared" si="4"/>
      </c>
      <c r="H25" s="39">
        <f t="shared" si="5"/>
      </c>
      <c r="I25" s="140">
        <f t="shared" si="6"/>
      </c>
      <c r="J25" s="72"/>
      <c r="K25" s="73"/>
      <c r="L25" s="43">
        <f t="shared" si="7"/>
        <v>0</v>
      </c>
      <c r="M25" s="43">
        <f t="shared" si="8"/>
        <v>0</v>
      </c>
      <c r="N25" s="92">
        <f t="shared" si="9"/>
      </c>
      <c r="O25" s="76"/>
      <c r="P25" s="77"/>
      <c r="Q25" s="43">
        <f t="shared" si="10"/>
        <v>0</v>
      </c>
      <c r="R25" s="43">
        <f t="shared" si="11"/>
        <v>0</v>
      </c>
      <c r="S25" s="88">
        <f t="shared" si="12"/>
      </c>
      <c r="T25" s="85">
        <f t="shared" si="13"/>
        <v>0</v>
      </c>
      <c r="U25" s="89">
        <f t="shared" si="14"/>
      </c>
      <c r="V25" s="87" t="e">
        <f t="shared" si="15"/>
        <v>#VALUE!</v>
      </c>
      <c r="W25" s="142">
        <f t="shared" si="16"/>
      </c>
      <c r="X25" s="1"/>
    </row>
    <row r="26" spans="1:24" s="34" customFormat="1" ht="15" customHeight="1">
      <c r="A26" s="46">
        <f t="shared" si="17"/>
      </c>
      <c r="B26" s="41">
        <f t="shared" si="0"/>
      </c>
      <c r="C26" s="58"/>
      <c r="D26" s="37">
        <f t="shared" si="1"/>
      </c>
      <c r="E26" s="38">
        <f t="shared" si="2"/>
      </c>
      <c r="F26" s="39">
        <f t="shared" si="3"/>
      </c>
      <c r="G26" s="40">
        <f t="shared" si="4"/>
      </c>
      <c r="H26" s="39">
        <f t="shared" si="5"/>
      </c>
      <c r="I26" s="140">
        <f t="shared" si="6"/>
      </c>
      <c r="J26" s="72"/>
      <c r="K26" s="73"/>
      <c r="L26" s="43">
        <f t="shared" si="7"/>
        <v>0</v>
      </c>
      <c r="M26" s="43">
        <f t="shared" si="8"/>
        <v>0</v>
      </c>
      <c r="N26" s="92">
        <f t="shared" si="9"/>
      </c>
      <c r="O26" s="76"/>
      <c r="P26" s="77"/>
      <c r="Q26" s="43">
        <f t="shared" si="10"/>
        <v>0</v>
      </c>
      <c r="R26" s="43">
        <f t="shared" si="11"/>
        <v>0</v>
      </c>
      <c r="S26" s="88">
        <f t="shared" si="12"/>
      </c>
      <c r="T26" s="85">
        <f t="shared" si="13"/>
        <v>0</v>
      </c>
      <c r="U26" s="89">
        <f t="shared" si="14"/>
      </c>
      <c r="V26" s="87" t="e">
        <f t="shared" si="15"/>
        <v>#VALUE!</v>
      </c>
      <c r="W26" s="142">
        <f t="shared" si="16"/>
      </c>
      <c r="X26" s="1"/>
    </row>
    <row r="27" spans="1:24" s="34" customFormat="1" ht="15" customHeight="1">
      <c r="A27" s="46">
        <f t="shared" si="17"/>
      </c>
      <c r="B27" s="41">
        <f t="shared" si="0"/>
      </c>
      <c r="C27" s="58"/>
      <c r="D27" s="37">
        <f t="shared" si="1"/>
      </c>
      <c r="E27" s="38">
        <f t="shared" si="2"/>
      </c>
      <c r="F27" s="39">
        <f t="shared" si="3"/>
      </c>
      <c r="G27" s="40">
        <f t="shared" si="4"/>
      </c>
      <c r="H27" s="39">
        <f t="shared" si="5"/>
      </c>
      <c r="I27" s="140">
        <f t="shared" si="6"/>
      </c>
      <c r="J27" s="72"/>
      <c r="K27" s="73"/>
      <c r="L27" s="43">
        <f t="shared" si="7"/>
        <v>0</v>
      </c>
      <c r="M27" s="43">
        <f t="shared" si="8"/>
        <v>0</v>
      </c>
      <c r="N27" s="92">
        <f t="shared" si="9"/>
      </c>
      <c r="O27" s="76"/>
      <c r="P27" s="77"/>
      <c r="Q27" s="43">
        <f t="shared" si="10"/>
        <v>0</v>
      </c>
      <c r="R27" s="43">
        <f t="shared" si="11"/>
        <v>0</v>
      </c>
      <c r="S27" s="88">
        <f t="shared" si="12"/>
      </c>
      <c r="T27" s="85">
        <f t="shared" si="13"/>
        <v>0</v>
      </c>
      <c r="U27" s="89">
        <f t="shared" si="14"/>
      </c>
      <c r="V27" s="87" t="e">
        <f t="shared" si="15"/>
        <v>#VALUE!</v>
      </c>
      <c r="W27" s="142">
        <f t="shared" si="16"/>
      </c>
      <c r="X27" s="1"/>
    </row>
    <row r="28" spans="1:24" s="34" customFormat="1" ht="15" customHeight="1">
      <c r="A28" s="46">
        <f t="shared" si="17"/>
      </c>
      <c r="B28" s="41">
        <f t="shared" si="0"/>
      </c>
      <c r="C28" s="58"/>
      <c r="D28" s="37">
        <f t="shared" si="1"/>
      </c>
      <c r="E28" s="38">
        <f t="shared" si="2"/>
      </c>
      <c r="F28" s="39">
        <f t="shared" si="3"/>
      </c>
      <c r="G28" s="40">
        <f t="shared" si="4"/>
      </c>
      <c r="H28" s="39">
        <f t="shared" si="5"/>
      </c>
      <c r="I28" s="140">
        <f t="shared" si="6"/>
      </c>
      <c r="J28" s="72"/>
      <c r="K28" s="73"/>
      <c r="L28" s="43">
        <f t="shared" si="7"/>
        <v>0</v>
      </c>
      <c r="M28" s="43">
        <f t="shared" si="8"/>
        <v>0</v>
      </c>
      <c r="N28" s="92">
        <f t="shared" si="9"/>
      </c>
      <c r="O28" s="76"/>
      <c r="P28" s="77"/>
      <c r="Q28" s="43">
        <f t="shared" si="10"/>
        <v>0</v>
      </c>
      <c r="R28" s="43">
        <f t="shared" si="11"/>
        <v>0</v>
      </c>
      <c r="S28" s="88">
        <f t="shared" si="12"/>
      </c>
      <c r="T28" s="85">
        <f t="shared" si="13"/>
        <v>0</v>
      </c>
      <c r="U28" s="89">
        <f t="shared" si="14"/>
      </c>
      <c r="V28" s="87" t="e">
        <f t="shared" si="15"/>
        <v>#VALUE!</v>
      </c>
      <c r="W28" s="142">
        <f t="shared" si="16"/>
      </c>
      <c r="X28" s="1"/>
    </row>
    <row r="29" spans="1:24" s="34" customFormat="1" ht="15" customHeight="1">
      <c r="A29" s="46">
        <f t="shared" si="17"/>
      </c>
      <c r="B29" s="41">
        <f t="shared" si="0"/>
      </c>
      <c r="C29" s="58"/>
      <c r="D29" s="37">
        <f t="shared" si="1"/>
      </c>
      <c r="E29" s="38">
        <f t="shared" si="2"/>
      </c>
      <c r="F29" s="39">
        <f t="shared" si="3"/>
      </c>
      <c r="G29" s="40">
        <f t="shared" si="4"/>
      </c>
      <c r="H29" s="39">
        <f t="shared" si="5"/>
      </c>
      <c r="I29" s="140">
        <f t="shared" si="6"/>
      </c>
      <c r="J29" s="72"/>
      <c r="K29" s="73"/>
      <c r="L29" s="43">
        <f t="shared" si="7"/>
        <v>0</v>
      </c>
      <c r="M29" s="43">
        <f t="shared" si="8"/>
        <v>0</v>
      </c>
      <c r="N29" s="92">
        <f t="shared" si="9"/>
      </c>
      <c r="O29" s="76"/>
      <c r="P29" s="77"/>
      <c r="Q29" s="43">
        <f t="shared" si="10"/>
        <v>0</v>
      </c>
      <c r="R29" s="43">
        <f t="shared" si="11"/>
        <v>0</v>
      </c>
      <c r="S29" s="88">
        <f t="shared" si="12"/>
      </c>
      <c r="T29" s="85">
        <f t="shared" si="13"/>
        <v>0</v>
      </c>
      <c r="U29" s="89">
        <f t="shared" si="14"/>
      </c>
      <c r="V29" s="87" t="e">
        <f t="shared" si="15"/>
        <v>#VALUE!</v>
      </c>
      <c r="W29" s="142">
        <f t="shared" si="16"/>
      </c>
      <c r="X29" s="1"/>
    </row>
    <row r="30" spans="1:24" s="34" customFormat="1" ht="15" customHeight="1">
      <c r="A30" s="46">
        <f t="shared" si="17"/>
      </c>
      <c r="B30" s="41">
        <f t="shared" si="0"/>
      </c>
      <c r="C30" s="58"/>
      <c r="D30" s="37">
        <f t="shared" si="1"/>
      </c>
      <c r="E30" s="38">
        <f t="shared" si="2"/>
      </c>
      <c r="F30" s="39">
        <f t="shared" si="3"/>
      </c>
      <c r="G30" s="40">
        <f t="shared" si="4"/>
      </c>
      <c r="H30" s="39">
        <f t="shared" si="5"/>
      </c>
      <c r="I30" s="140">
        <f t="shared" si="6"/>
      </c>
      <c r="J30" s="72"/>
      <c r="K30" s="73"/>
      <c r="L30" s="43">
        <f t="shared" si="7"/>
        <v>0</v>
      </c>
      <c r="M30" s="43">
        <f t="shared" si="8"/>
        <v>0</v>
      </c>
      <c r="N30" s="92">
        <f t="shared" si="9"/>
      </c>
      <c r="O30" s="76"/>
      <c r="P30" s="77"/>
      <c r="Q30" s="43">
        <f t="shared" si="10"/>
        <v>0</v>
      </c>
      <c r="R30" s="43">
        <f t="shared" si="11"/>
        <v>0</v>
      </c>
      <c r="S30" s="88">
        <f t="shared" si="12"/>
      </c>
      <c r="T30" s="85">
        <f t="shared" si="13"/>
        <v>0</v>
      </c>
      <c r="U30" s="89">
        <f t="shared" si="14"/>
      </c>
      <c r="V30" s="87" t="e">
        <f t="shared" si="15"/>
        <v>#VALUE!</v>
      </c>
      <c r="W30" s="142">
        <f t="shared" si="16"/>
      </c>
      <c r="X30" s="1"/>
    </row>
    <row r="31" spans="1:24" s="34" customFormat="1" ht="15" customHeight="1">
      <c r="A31" s="46">
        <f t="shared" si="17"/>
      </c>
      <c r="B31" s="41">
        <f t="shared" si="0"/>
      </c>
      <c r="C31" s="58"/>
      <c r="D31" s="37">
        <f t="shared" si="1"/>
      </c>
      <c r="E31" s="38">
        <f t="shared" si="2"/>
      </c>
      <c r="F31" s="39">
        <f t="shared" si="3"/>
      </c>
      <c r="G31" s="40">
        <f t="shared" si="4"/>
      </c>
      <c r="H31" s="39">
        <f t="shared" si="5"/>
      </c>
      <c r="I31" s="140">
        <f t="shared" si="6"/>
      </c>
      <c r="J31" s="72"/>
      <c r="K31" s="73"/>
      <c r="L31" s="43">
        <f t="shared" si="7"/>
        <v>0</v>
      </c>
      <c r="M31" s="43">
        <f t="shared" si="8"/>
        <v>0</v>
      </c>
      <c r="N31" s="92">
        <f t="shared" si="9"/>
      </c>
      <c r="O31" s="76"/>
      <c r="P31" s="77"/>
      <c r="Q31" s="43">
        <f t="shared" si="10"/>
        <v>0</v>
      </c>
      <c r="R31" s="43">
        <f t="shared" si="11"/>
        <v>0</v>
      </c>
      <c r="S31" s="88">
        <f t="shared" si="12"/>
      </c>
      <c r="T31" s="85">
        <f t="shared" si="13"/>
        <v>0</v>
      </c>
      <c r="U31" s="89">
        <f t="shared" si="14"/>
      </c>
      <c r="V31" s="87" t="e">
        <f t="shared" si="15"/>
        <v>#VALUE!</v>
      </c>
      <c r="W31" s="142">
        <f t="shared" si="16"/>
      </c>
      <c r="X31" s="1"/>
    </row>
    <row r="32" spans="1:24" s="34" customFormat="1" ht="15" customHeight="1">
      <c r="A32" s="46">
        <f t="shared" si="17"/>
      </c>
      <c r="B32" s="41">
        <f t="shared" si="0"/>
      </c>
      <c r="C32" s="58"/>
      <c r="D32" s="37">
        <f t="shared" si="1"/>
      </c>
      <c r="E32" s="38">
        <f t="shared" si="2"/>
      </c>
      <c r="F32" s="39">
        <f t="shared" si="3"/>
      </c>
      <c r="G32" s="40">
        <f t="shared" si="4"/>
      </c>
      <c r="H32" s="39">
        <f t="shared" si="5"/>
      </c>
      <c r="I32" s="140">
        <f t="shared" si="6"/>
      </c>
      <c r="J32" s="72"/>
      <c r="K32" s="73"/>
      <c r="L32" s="43">
        <f t="shared" si="7"/>
        <v>0</v>
      </c>
      <c r="M32" s="43">
        <f t="shared" si="8"/>
        <v>0</v>
      </c>
      <c r="N32" s="92">
        <f t="shared" si="9"/>
      </c>
      <c r="O32" s="76"/>
      <c r="P32" s="77"/>
      <c r="Q32" s="43">
        <f t="shared" si="10"/>
        <v>0</v>
      </c>
      <c r="R32" s="43">
        <f t="shared" si="11"/>
        <v>0</v>
      </c>
      <c r="S32" s="88">
        <f t="shared" si="12"/>
      </c>
      <c r="T32" s="85">
        <f t="shared" si="13"/>
        <v>0</v>
      </c>
      <c r="U32" s="89">
        <f t="shared" si="14"/>
      </c>
      <c r="V32" s="87" t="e">
        <f t="shared" si="15"/>
        <v>#VALUE!</v>
      </c>
      <c r="W32" s="142">
        <f t="shared" si="16"/>
      </c>
      <c r="X32" s="1"/>
    </row>
    <row r="33" spans="1:24" s="34" customFormat="1" ht="15" customHeight="1">
      <c r="A33" s="46">
        <f t="shared" si="17"/>
      </c>
      <c r="B33" s="41">
        <f t="shared" si="0"/>
      </c>
      <c r="C33" s="58"/>
      <c r="D33" s="37">
        <f t="shared" si="1"/>
      </c>
      <c r="E33" s="38">
        <f t="shared" si="2"/>
      </c>
      <c r="F33" s="39">
        <f t="shared" si="3"/>
      </c>
      <c r="G33" s="40">
        <f t="shared" si="4"/>
      </c>
      <c r="H33" s="39">
        <f t="shared" si="5"/>
      </c>
      <c r="I33" s="140">
        <f t="shared" si="6"/>
      </c>
      <c r="J33" s="72"/>
      <c r="K33" s="73"/>
      <c r="L33" s="43">
        <f t="shared" si="7"/>
        <v>0</v>
      </c>
      <c r="M33" s="43">
        <f t="shared" si="8"/>
        <v>0</v>
      </c>
      <c r="N33" s="92">
        <f t="shared" si="9"/>
      </c>
      <c r="O33" s="76"/>
      <c r="P33" s="77"/>
      <c r="Q33" s="43">
        <f t="shared" si="10"/>
        <v>0</v>
      </c>
      <c r="R33" s="43">
        <f t="shared" si="11"/>
        <v>0</v>
      </c>
      <c r="S33" s="88">
        <f t="shared" si="12"/>
      </c>
      <c r="T33" s="85">
        <f t="shared" si="13"/>
        <v>0</v>
      </c>
      <c r="U33" s="89">
        <f t="shared" si="14"/>
      </c>
      <c r="V33" s="87" t="e">
        <f t="shared" si="15"/>
        <v>#VALUE!</v>
      </c>
      <c r="W33" s="142">
        <f t="shared" si="16"/>
      </c>
      <c r="X33" s="1"/>
    </row>
    <row r="34" spans="1:24" s="34" customFormat="1" ht="15" customHeight="1" thickBot="1">
      <c r="A34" s="121">
        <f>IF(ISBLANK(C34),"",#REF!+1)</f>
      </c>
      <c r="B34" s="122">
        <f t="shared" si="0"/>
      </c>
      <c r="C34" s="123"/>
      <c r="D34" s="124">
        <f t="shared" si="1"/>
      </c>
      <c r="E34" s="125">
        <f t="shared" si="2"/>
      </c>
      <c r="F34" s="126">
        <f t="shared" si="3"/>
      </c>
      <c r="G34" s="127">
        <f t="shared" si="4"/>
      </c>
      <c r="H34" s="126">
        <f t="shared" si="5"/>
      </c>
      <c r="I34" s="126">
        <f t="shared" si="6"/>
      </c>
      <c r="J34" s="128"/>
      <c r="K34" s="129"/>
      <c r="L34" s="130">
        <f t="shared" si="7"/>
        <v>0</v>
      </c>
      <c r="M34" s="130">
        <f t="shared" si="8"/>
        <v>0</v>
      </c>
      <c r="N34" s="131">
        <f t="shared" si="9"/>
      </c>
      <c r="O34" s="132"/>
      <c r="P34" s="133"/>
      <c r="Q34" s="130">
        <f t="shared" si="10"/>
        <v>0</v>
      </c>
      <c r="R34" s="130">
        <f t="shared" si="11"/>
        <v>0</v>
      </c>
      <c r="S34" s="134">
        <f t="shared" si="12"/>
      </c>
      <c r="T34" s="135">
        <f t="shared" si="13"/>
        <v>0</v>
      </c>
      <c r="U34" s="136">
        <f t="shared" si="14"/>
      </c>
      <c r="V34" s="137" t="e">
        <f t="shared" si="15"/>
        <v>#VALUE!</v>
      </c>
      <c r="W34" s="143">
        <f t="shared" si="16"/>
      </c>
      <c r="X34" s="1"/>
    </row>
  </sheetData>
  <sheetProtection/>
  <conditionalFormatting sqref="B5:B34">
    <cfRule type="cellIs" priority="1" dxfId="7" operator="equal" stopIfTrue="1">
      <formula>Goldplakette</formula>
    </cfRule>
    <cfRule type="cellIs" priority="2" dxfId="6" operator="equal" stopIfTrue="1">
      <formula>Silberplakette</formula>
    </cfRule>
    <cfRule type="cellIs" priority="3" dxfId="5" operator="equal" stopIfTrue="1">
      <formula>Bronzeplakette</formula>
    </cfRule>
  </conditionalFormatting>
  <conditionalFormatting sqref="E5:E34">
    <cfRule type="expression" priority="4" dxfId="3" stopIfTrue="1">
      <formula>I5+H5=2</formula>
    </cfRule>
    <cfRule type="expression" priority="5" dxfId="9" stopIfTrue="1">
      <formula>H5=1</formula>
    </cfRule>
    <cfRule type="expression" priority="6" dxfId="1" stopIfTrue="1">
      <formula>I5=1</formula>
    </cfRule>
  </conditionalFormatting>
  <conditionalFormatting sqref="F5:G34 D5:D34">
    <cfRule type="cellIs" priority="7" dxfId="0" operator="equal" stopIfTrue="1">
      <formula>0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r:id="rId2"/>
  <headerFooter alignWithMargins="0">
    <oddHeader>&amp;L&amp;"Arial,Fett Kursiv"&amp;12Klassen - Ergebnisliste</oddHeader>
    <oddFooter>&amp;L&amp;"Arial,Fett Kursiv"&amp;12&amp;D    &amp;T&amp;C&amp;"Arial,Fett Kursiv"&amp;12SPORTKOMMISSAR:&amp;R&amp;"Arial,Fett Kursiv"&amp;12 45:00,00 = a.d.W.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3"/>
  <dimension ref="A1:X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U5" sqref="U5:W15"/>
    </sheetView>
  </sheetViews>
  <sheetFormatPr defaultColWidth="11.421875" defaultRowHeight="12.75"/>
  <cols>
    <col min="1" max="1" width="5.7109375" style="48" customWidth="1"/>
    <col min="2" max="2" width="3.57421875" style="0" customWidth="1"/>
    <col min="3" max="3" width="6.00390625" style="62" customWidth="1"/>
    <col min="4" max="4" width="8.8515625" style="0" customWidth="1"/>
    <col min="5" max="5" width="18.8515625" style="0" customWidth="1"/>
    <col min="6" max="6" width="18.57421875" style="0" customWidth="1"/>
    <col min="7" max="7" width="13.00390625" style="0" customWidth="1"/>
    <col min="8" max="9" width="10.7109375" style="0" hidden="1" customWidth="1"/>
    <col min="10" max="10" width="9.28125" style="62" customWidth="1"/>
    <col min="11" max="11" width="3.8515625" style="61" customWidth="1"/>
    <col min="12" max="13" width="9.28125" style="0" hidden="1" customWidth="1"/>
    <col min="14" max="14" width="9.28125" style="78" customWidth="1"/>
    <col min="15" max="15" width="9.28125" style="61" customWidth="1"/>
    <col min="16" max="16" width="3.8515625" style="61" customWidth="1"/>
    <col min="17" max="18" width="9.28125" style="0" hidden="1" customWidth="1"/>
    <col min="19" max="19" width="9.28125" style="78" customWidth="1"/>
    <col min="20" max="20" width="8.7109375" style="78" hidden="1" customWidth="1"/>
    <col min="21" max="21" width="10.421875" style="79" customWidth="1"/>
    <col min="22" max="22" width="8.7109375" style="80" hidden="1" customWidth="1"/>
    <col min="23" max="23" width="10.28125" style="80" customWidth="1"/>
    <col min="24" max="24" width="11.57421875" style="1" customWidth="1"/>
  </cols>
  <sheetData>
    <row r="1" spans="1:13" ht="15">
      <c r="A1" s="44"/>
      <c r="B1" s="1"/>
      <c r="C1" s="61"/>
      <c r="D1" s="1"/>
      <c r="E1" s="2"/>
      <c r="F1" s="2"/>
      <c r="G1" s="2"/>
      <c r="H1" s="2"/>
      <c r="I1" s="2"/>
      <c r="J1" s="65"/>
      <c r="L1" s="1"/>
      <c r="M1" s="1"/>
    </row>
    <row r="2" spans="1:13" ht="23.25">
      <c r="A2" s="50" t="s">
        <v>52</v>
      </c>
      <c r="B2" s="51"/>
      <c r="C2" s="63"/>
      <c r="D2" s="51">
        <f>MAX(A5:A34)</f>
        <v>11</v>
      </c>
      <c r="E2" s="52" t="s">
        <v>0</v>
      </c>
      <c r="F2" s="102" t="str">
        <f>IF(ISBLANK(E2),"",VLOOKUP(E2,'Veranst.'!A:C,3,FALSE))</f>
        <v>51. Automobilslalom, MSC Jura </v>
      </c>
      <c r="G2" s="49"/>
      <c r="H2" s="49"/>
      <c r="I2" s="49"/>
      <c r="J2" s="66"/>
      <c r="K2" s="67"/>
      <c r="L2" s="3"/>
      <c r="M2" s="3"/>
    </row>
    <row r="3" spans="1:13" ht="15.75" thickBot="1">
      <c r="A3" s="44"/>
      <c r="B3" s="1"/>
      <c r="C3" s="61"/>
      <c r="D3" s="1"/>
      <c r="E3" s="2"/>
      <c r="F3" s="2"/>
      <c r="G3" s="2"/>
      <c r="H3" s="2"/>
      <c r="I3" s="2"/>
      <c r="J3" s="65"/>
      <c r="L3" s="8"/>
      <c r="M3" s="1"/>
    </row>
    <row r="4" spans="1:24" s="35" customFormat="1" ht="15.75" thickBot="1">
      <c r="A4" s="10" t="s">
        <v>1</v>
      </c>
      <c r="B4" s="7" t="s">
        <v>2</v>
      </c>
      <c r="C4" s="64" t="s">
        <v>3</v>
      </c>
      <c r="D4" s="4" t="s">
        <v>4</v>
      </c>
      <c r="E4" s="5" t="s">
        <v>5</v>
      </c>
      <c r="F4" s="5" t="s">
        <v>6</v>
      </c>
      <c r="G4" s="6" t="s">
        <v>7</v>
      </c>
      <c r="H4" s="56"/>
      <c r="I4" s="56"/>
      <c r="J4" s="68" t="s">
        <v>24</v>
      </c>
      <c r="K4" s="69" t="s">
        <v>25</v>
      </c>
      <c r="L4" s="33"/>
      <c r="M4" s="33" t="s">
        <v>26</v>
      </c>
      <c r="N4" s="90" t="s">
        <v>27</v>
      </c>
      <c r="O4" s="68" t="s">
        <v>28</v>
      </c>
      <c r="P4" s="69" t="s">
        <v>29</v>
      </c>
      <c r="Q4" s="33"/>
      <c r="R4" s="33" t="s">
        <v>30</v>
      </c>
      <c r="S4" s="90" t="s">
        <v>31</v>
      </c>
      <c r="T4" s="118" t="s">
        <v>32</v>
      </c>
      <c r="U4" s="81" t="s">
        <v>33</v>
      </c>
      <c r="V4" s="82"/>
      <c r="W4" s="83" t="s">
        <v>60</v>
      </c>
      <c r="X4" s="1"/>
    </row>
    <row r="5" spans="1:24" s="34" customFormat="1" ht="15" customHeight="1">
      <c r="A5" s="45">
        <f>IF(ISBLANK(C5),"",1)</f>
        <v>1</v>
      </c>
      <c r="B5" s="36" t="str">
        <f aca="true" t="shared" si="0" ref="B5:B34">IF(ISBLANK(C5),"",IF(A5&lt;=Gold_10,Goldplakette,IF(A5&lt;=Silber_10,Silberplakette,IF(A5&lt;=Bronze_10,Bronzeplakette,Erinnerung))))</f>
        <v>G</v>
      </c>
      <c r="C5" s="57">
        <v>327</v>
      </c>
      <c r="D5" s="37">
        <f aca="true" t="shared" si="1" ref="D5:D34">IF(ISBLANK(C5),"",VLOOKUP(C5,Starter_Feld,2,FALSE))</f>
        <v>11921</v>
      </c>
      <c r="E5" s="38" t="str">
        <f aca="true" t="shared" si="2" ref="E5:E34">IF(ISBLANK(C5),"",VLOOKUP(C5,Starter_Feld,3,FALSE))</f>
        <v>Thiel, Karl-Heinz</v>
      </c>
      <c r="F5" s="39" t="str">
        <f aca="true" t="shared" si="3" ref="F5:F34">IF(ISBLANK(C5),"",VLOOKUP(C5,Starter_Feld,4,FALSE))</f>
        <v>NAC Nittenau e.V.</v>
      </c>
      <c r="G5" s="40" t="str">
        <f aca="true" t="shared" si="4" ref="G5:G34">IF(ISBLANK(C5),"",VLOOKUP(C5,Starter_Feld,5,FALSE))</f>
        <v>Ford Escort</v>
      </c>
      <c r="H5" s="39">
        <f aca="true" t="shared" si="5" ref="H5:H34">IF(ISBLANK(C5),"",VLOOKUP(C5,Starter_Feld,7,FALSE))</f>
        <v>0</v>
      </c>
      <c r="I5" s="139">
        <f aca="true" t="shared" si="6" ref="I5:I34">IF(ISBLANK(C5),"",VLOOKUP(C5,Starter_Feld,8,FALSE))</f>
        <v>0</v>
      </c>
      <c r="J5" s="160">
        <v>0.000646875</v>
      </c>
      <c r="K5" s="71"/>
      <c r="L5" s="42">
        <f aca="true" t="shared" si="7" ref="L5:L34">SUM(0.000011575*K5)</f>
        <v>0</v>
      </c>
      <c r="M5" s="42">
        <f aca="true" t="shared" si="8" ref="M5:M34">SUM(J5,L5)</f>
        <v>0.000646875</v>
      </c>
      <c r="N5" s="91">
        <f aca="true" t="shared" si="9" ref="N5:N34">IF(J5&lt;&gt;0,M5,"")</f>
        <v>0.000646875</v>
      </c>
      <c r="O5" s="74">
        <v>0.000633449074074074</v>
      </c>
      <c r="P5" s="75"/>
      <c r="Q5" s="42">
        <f aca="true" t="shared" si="10" ref="Q5:Q34">SUM(0.000011575*P5)</f>
        <v>0</v>
      </c>
      <c r="R5" s="42">
        <f aca="true" t="shared" si="11" ref="R5:R34">SUM(O5,Q5)</f>
        <v>0.000633449074074074</v>
      </c>
      <c r="S5" s="84">
        <f aca="true" t="shared" si="12" ref="S5:S34">IF(O5&lt;&gt;0,R5,"")</f>
        <v>0.000633449074074074</v>
      </c>
      <c r="T5" s="85">
        <f aca="true" t="shared" si="13" ref="T5:T34">MIN(N5,S5)</f>
        <v>0.000633449074074074</v>
      </c>
      <c r="U5" s="86">
        <f aca="true" t="shared" si="14" ref="U5:U34">IF(O5=0,"",T5)</f>
        <v>0.000633449074074074</v>
      </c>
      <c r="V5" s="87">
        <f aca="true" t="shared" si="15" ref="V5:V34">23-(20*(A5))/D$2</f>
        <v>21.181818181818183</v>
      </c>
      <c r="W5" s="141">
        <f aca="true" t="shared" si="16" ref="W5:W34">IF(O5=0,"",V5)</f>
        <v>21.181818181818183</v>
      </c>
      <c r="X5" s="1"/>
    </row>
    <row r="6" spans="1:24" s="34" customFormat="1" ht="15" customHeight="1">
      <c r="A6" s="46">
        <f aca="true" t="shared" si="17" ref="A6:A33">IF(ISBLANK(C6),"",A5+1)</f>
        <v>2</v>
      </c>
      <c r="B6" s="41" t="str">
        <f t="shared" si="0"/>
        <v>G</v>
      </c>
      <c r="C6" s="58">
        <v>81</v>
      </c>
      <c r="D6" s="37">
        <f t="shared" si="1"/>
        <v>15242</v>
      </c>
      <c r="E6" s="38" t="str">
        <f t="shared" si="2"/>
        <v>Rausch, Ralf</v>
      </c>
      <c r="F6" s="39" t="str">
        <f t="shared" si="3"/>
        <v>MSC Jura</v>
      </c>
      <c r="G6" s="40" t="str">
        <f t="shared" si="4"/>
        <v>Ford Fiesta</v>
      </c>
      <c r="H6" s="39">
        <f t="shared" si="5"/>
        <v>0</v>
      </c>
      <c r="I6" s="140">
        <f t="shared" si="6"/>
        <v>0</v>
      </c>
      <c r="J6" s="72">
        <v>0.0007027777777777778</v>
      </c>
      <c r="K6" s="73"/>
      <c r="L6" s="43">
        <f t="shared" si="7"/>
        <v>0</v>
      </c>
      <c r="M6" s="43">
        <f t="shared" si="8"/>
        <v>0.0007027777777777778</v>
      </c>
      <c r="N6" s="92">
        <f t="shared" si="9"/>
        <v>0.0007027777777777778</v>
      </c>
      <c r="O6" s="76">
        <v>0.0006863425925925926</v>
      </c>
      <c r="P6" s="77">
        <v>15</v>
      </c>
      <c r="Q6" s="43">
        <f t="shared" si="10"/>
        <v>0.000173625</v>
      </c>
      <c r="R6" s="43">
        <f t="shared" si="11"/>
        <v>0.0008599675925925925</v>
      </c>
      <c r="S6" s="88">
        <f t="shared" si="12"/>
        <v>0.0008599675925925925</v>
      </c>
      <c r="T6" s="85">
        <f t="shared" si="13"/>
        <v>0.0007027777777777778</v>
      </c>
      <c r="U6" s="89">
        <f t="shared" si="14"/>
        <v>0.0007027777777777778</v>
      </c>
      <c r="V6" s="87">
        <f t="shared" si="15"/>
        <v>19.363636363636363</v>
      </c>
      <c r="W6" s="142">
        <f t="shared" si="16"/>
        <v>19.363636363636363</v>
      </c>
      <c r="X6" s="1"/>
    </row>
    <row r="7" spans="1:24" s="34" customFormat="1" ht="15" customHeight="1">
      <c r="A7" s="46">
        <f t="shared" si="17"/>
        <v>3</v>
      </c>
      <c r="B7" s="41" t="str">
        <f t="shared" si="0"/>
        <v>S</v>
      </c>
      <c r="C7" s="58">
        <v>13</v>
      </c>
      <c r="D7" s="37">
        <f t="shared" si="1"/>
        <v>0</v>
      </c>
      <c r="E7" s="38" t="str">
        <f t="shared" si="2"/>
        <v>Richter, Heiko</v>
      </c>
      <c r="F7" s="39" t="str">
        <f t="shared" si="3"/>
        <v>MSC Kitzbühel</v>
      </c>
      <c r="G7" s="40" t="str">
        <f t="shared" si="4"/>
        <v>Citroen Saxo</v>
      </c>
      <c r="H7" s="39">
        <f t="shared" si="5"/>
        <v>0</v>
      </c>
      <c r="I7" s="140">
        <f t="shared" si="6"/>
        <v>0</v>
      </c>
      <c r="J7" s="72">
        <v>0.0007383101851851852</v>
      </c>
      <c r="K7" s="73"/>
      <c r="L7" s="43">
        <f t="shared" si="7"/>
        <v>0</v>
      </c>
      <c r="M7" s="43">
        <f t="shared" si="8"/>
        <v>0.0007383101851851852</v>
      </c>
      <c r="N7" s="92">
        <f t="shared" si="9"/>
        <v>0.0007383101851851852</v>
      </c>
      <c r="O7" s="76">
        <v>0.0007365740740740741</v>
      </c>
      <c r="P7" s="77">
        <v>5</v>
      </c>
      <c r="Q7" s="43">
        <f t="shared" si="10"/>
        <v>5.7875E-05</v>
      </c>
      <c r="R7" s="43">
        <f t="shared" si="11"/>
        <v>0.000794449074074074</v>
      </c>
      <c r="S7" s="88">
        <f t="shared" si="12"/>
        <v>0.000794449074074074</v>
      </c>
      <c r="T7" s="85">
        <f t="shared" si="13"/>
        <v>0.0007383101851851852</v>
      </c>
      <c r="U7" s="89">
        <f t="shared" si="14"/>
        <v>0.0007383101851851852</v>
      </c>
      <c r="V7" s="87">
        <f t="shared" si="15"/>
        <v>17.545454545454547</v>
      </c>
      <c r="W7" s="142">
        <f t="shared" si="16"/>
        <v>17.545454545454547</v>
      </c>
      <c r="X7" s="1"/>
    </row>
    <row r="8" spans="1:24" s="34" customFormat="1" ht="15" customHeight="1">
      <c r="A8" s="46">
        <f t="shared" si="17"/>
        <v>4</v>
      </c>
      <c r="B8" s="41" t="str">
        <f t="shared" si="0"/>
        <v>S</v>
      </c>
      <c r="C8" s="58">
        <v>811</v>
      </c>
      <c r="D8" s="37">
        <f t="shared" si="1"/>
        <v>15499</v>
      </c>
      <c r="E8" s="38" t="str">
        <f t="shared" si="2"/>
        <v>Schmid, Barbara</v>
      </c>
      <c r="F8" s="39" t="str">
        <f t="shared" si="3"/>
        <v>MSC Jura</v>
      </c>
      <c r="G8" s="40" t="str">
        <f t="shared" si="4"/>
        <v>Ford Fiesta</v>
      </c>
      <c r="H8" s="39">
        <f t="shared" si="5"/>
        <v>0</v>
      </c>
      <c r="I8" s="140">
        <f t="shared" si="6"/>
        <v>1</v>
      </c>
      <c r="J8" s="72">
        <v>0.0007428240740740741</v>
      </c>
      <c r="K8" s="73"/>
      <c r="L8" s="43">
        <f t="shared" si="7"/>
        <v>0</v>
      </c>
      <c r="M8" s="43">
        <f t="shared" si="8"/>
        <v>0.0007428240740740741</v>
      </c>
      <c r="N8" s="92">
        <f t="shared" si="9"/>
        <v>0.0007428240740740741</v>
      </c>
      <c r="O8" s="76">
        <v>0.0007300925925925925</v>
      </c>
      <c r="P8" s="77">
        <v>15</v>
      </c>
      <c r="Q8" s="43">
        <f t="shared" si="10"/>
        <v>0.000173625</v>
      </c>
      <c r="R8" s="43">
        <f t="shared" si="11"/>
        <v>0.0009037175925925925</v>
      </c>
      <c r="S8" s="88">
        <f t="shared" si="12"/>
        <v>0.0009037175925925925</v>
      </c>
      <c r="T8" s="85">
        <f t="shared" si="13"/>
        <v>0.0007428240740740741</v>
      </c>
      <c r="U8" s="89">
        <f t="shared" si="14"/>
        <v>0.0007428240740740741</v>
      </c>
      <c r="V8" s="87">
        <f t="shared" si="15"/>
        <v>15.727272727272727</v>
      </c>
      <c r="W8" s="142">
        <f t="shared" si="16"/>
        <v>15.727272727272727</v>
      </c>
      <c r="X8" s="1"/>
    </row>
    <row r="9" spans="1:24" s="34" customFormat="1" ht="15" customHeight="1">
      <c r="A9" s="46">
        <f t="shared" si="17"/>
        <v>5</v>
      </c>
      <c r="B9" s="41" t="str">
        <f t="shared" si="0"/>
        <v>S</v>
      </c>
      <c r="C9" s="58">
        <v>106</v>
      </c>
      <c r="D9" s="37">
        <f t="shared" si="1"/>
        <v>11732</v>
      </c>
      <c r="E9" s="38" t="str">
        <f t="shared" si="2"/>
        <v>Ries, Klaus Dieter</v>
      </c>
      <c r="F9" s="39">
        <f t="shared" si="3"/>
        <v>0</v>
      </c>
      <c r="G9" s="40" t="str">
        <f t="shared" si="4"/>
        <v>Peugeot 106</v>
      </c>
      <c r="H9" s="39">
        <f t="shared" si="5"/>
        <v>0</v>
      </c>
      <c r="I9" s="140">
        <f t="shared" si="6"/>
        <v>0</v>
      </c>
      <c r="J9" s="72">
        <v>0.0007876157407407407</v>
      </c>
      <c r="K9" s="73"/>
      <c r="L9" s="43">
        <f t="shared" si="7"/>
        <v>0</v>
      </c>
      <c r="M9" s="43">
        <f t="shared" si="8"/>
        <v>0.0007876157407407407</v>
      </c>
      <c r="N9" s="92">
        <f t="shared" si="9"/>
        <v>0.0007876157407407407</v>
      </c>
      <c r="O9" s="76">
        <v>0.0007858796296296295</v>
      </c>
      <c r="P9" s="77"/>
      <c r="Q9" s="43">
        <f t="shared" si="10"/>
        <v>0</v>
      </c>
      <c r="R9" s="43">
        <f t="shared" si="11"/>
        <v>0.0007858796296296295</v>
      </c>
      <c r="S9" s="88">
        <f t="shared" si="12"/>
        <v>0.0007858796296296295</v>
      </c>
      <c r="T9" s="85">
        <f t="shared" si="13"/>
        <v>0.0007858796296296295</v>
      </c>
      <c r="U9" s="89">
        <f t="shared" si="14"/>
        <v>0.0007858796296296295</v>
      </c>
      <c r="V9" s="87">
        <f t="shared" si="15"/>
        <v>13.909090909090908</v>
      </c>
      <c r="W9" s="142">
        <f t="shared" si="16"/>
        <v>13.909090909090908</v>
      </c>
      <c r="X9" s="1"/>
    </row>
    <row r="10" spans="1:24" s="34" customFormat="1" ht="15" customHeight="1">
      <c r="A10" s="46">
        <f t="shared" si="17"/>
        <v>6</v>
      </c>
      <c r="B10" s="41" t="str">
        <f t="shared" si="0"/>
        <v>B</v>
      </c>
      <c r="C10" s="58">
        <v>1181</v>
      </c>
      <c r="D10" s="37">
        <f t="shared" si="1"/>
        <v>0</v>
      </c>
      <c r="E10" s="38" t="str">
        <f t="shared" si="2"/>
        <v>Mauracher, Markus</v>
      </c>
      <c r="F10" s="39" t="str">
        <f t="shared" si="3"/>
        <v>MSC Kitzbühel</v>
      </c>
      <c r="G10" s="40" t="str">
        <f t="shared" si="4"/>
        <v>Peugeot 205 GTI</v>
      </c>
      <c r="H10" s="39">
        <f t="shared" si="5"/>
        <v>0</v>
      </c>
      <c r="I10" s="140">
        <f t="shared" si="6"/>
        <v>0</v>
      </c>
      <c r="J10" s="72">
        <v>0.0008028935185185184</v>
      </c>
      <c r="K10" s="73"/>
      <c r="L10" s="43">
        <f t="shared" si="7"/>
        <v>0</v>
      </c>
      <c r="M10" s="43">
        <f t="shared" si="8"/>
        <v>0.0008028935185185184</v>
      </c>
      <c r="N10" s="92">
        <f t="shared" si="9"/>
        <v>0.0008028935185185184</v>
      </c>
      <c r="O10" s="76">
        <v>0.0007843749999999999</v>
      </c>
      <c r="P10" s="77">
        <v>15</v>
      </c>
      <c r="Q10" s="43">
        <f t="shared" si="10"/>
        <v>0.000173625</v>
      </c>
      <c r="R10" s="43">
        <f t="shared" si="11"/>
        <v>0.0009579999999999999</v>
      </c>
      <c r="S10" s="88">
        <f t="shared" si="12"/>
        <v>0.0009579999999999999</v>
      </c>
      <c r="T10" s="85">
        <f t="shared" si="13"/>
        <v>0.0008028935185185184</v>
      </c>
      <c r="U10" s="89">
        <f t="shared" si="14"/>
        <v>0.0008028935185185184</v>
      </c>
      <c r="V10" s="87">
        <f t="shared" si="15"/>
        <v>12.090909090909092</v>
      </c>
      <c r="W10" s="142">
        <f t="shared" si="16"/>
        <v>12.090909090909092</v>
      </c>
      <c r="X10" s="1"/>
    </row>
    <row r="11" spans="1:24" s="34" customFormat="1" ht="15" customHeight="1">
      <c r="A11" s="46">
        <f t="shared" si="17"/>
        <v>7</v>
      </c>
      <c r="B11" s="41" t="str">
        <f t="shared" si="0"/>
        <v>B</v>
      </c>
      <c r="C11" s="58">
        <v>686</v>
      </c>
      <c r="D11" s="37">
        <f t="shared" si="1"/>
        <v>10475</v>
      </c>
      <c r="E11" s="38" t="str">
        <f t="shared" si="2"/>
        <v>Böns, Markus</v>
      </c>
      <c r="F11" s="39" t="str">
        <f t="shared" si="3"/>
        <v>MSC Zorn</v>
      </c>
      <c r="G11" s="40" t="str">
        <f t="shared" si="4"/>
        <v>Honda Civic</v>
      </c>
      <c r="H11" s="39">
        <f t="shared" si="5"/>
        <v>0</v>
      </c>
      <c r="I11" s="140">
        <f t="shared" si="6"/>
        <v>0</v>
      </c>
      <c r="J11" s="72">
        <v>0.0008086805555555554</v>
      </c>
      <c r="K11" s="73"/>
      <c r="L11" s="43">
        <f t="shared" si="7"/>
        <v>0</v>
      </c>
      <c r="M11" s="43">
        <f t="shared" si="8"/>
        <v>0.0008086805555555554</v>
      </c>
      <c r="N11" s="92">
        <f t="shared" si="9"/>
        <v>0.0008086805555555554</v>
      </c>
      <c r="O11" s="76">
        <v>0.03125</v>
      </c>
      <c r="P11" s="77"/>
      <c r="Q11" s="43">
        <f t="shared" si="10"/>
        <v>0</v>
      </c>
      <c r="R11" s="43">
        <f t="shared" si="11"/>
        <v>0.03125</v>
      </c>
      <c r="S11" s="88">
        <f t="shared" si="12"/>
        <v>0.03125</v>
      </c>
      <c r="T11" s="85">
        <f t="shared" si="13"/>
        <v>0.0008086805555555554</v>
      </c>
      <c r="U11" s="89">
        <f t="shared" si="14"/>
        <v>0.0008086805555555554</v>
      </c>
      <c r="V11" s="87">
        <f t="shared" si="15"/>
        <v>10.272727272727273</v>
      </c>
      <c r="W11" s="142">
        <f t="shared" si="16"/>
        <v>10.272727272727273</v>
      </c>
      <c r="X11" s="1"/>
    </row>
    <row r="12" spans="1:24" s="34" customFormat="1" ht="15" customHeight="1">
      <c r="A12" s="46">
        <f t="shared" si="17"/>
        <v>8</v>
      </c>
      <c r="B12" s="41" t="str">
        <f t="shared" si="0"/>
        <v>B</v>
      </c>
      <c r="C12" s="58">
        <v>672</v>
      </c>
      <c r="D12" s="37">
        <f t="shared" si="1"/>
        <v>0</v>
      </c>
      <c r="E12" s="38" t="str">
        <f t="shared" si="2"/>
        <v>Raßhofer, Christian</v>
      </c>
      <c r="F12" s="39">
        <f t="shared" si="3"/>
        <v>0</v>
      </c>
      <c r="G12" s="40" t="str">
        <f t="shared" si="4"/>
        <v>Opel Corsa B</v>
      </c>
      <c r="H12" s="39">
        <f t="shared" si="5"/>
        <v>0</v>
      </c>
      <c r="I12" s="140">
        <f t="shared" si="6"/>
        <v>0</v>
      </c>
      <c r="J12" s="72">
        <v>0.000841898148148148</v>
      </c>
      <c r="K12" s="73"/>
      <c r="L12" s="43">
        <f t="shared" si="7"/>
        <v>0</v>
      </c>
      <c r="M12" s="43">
        <f t="shared" si="8"/>
        <v>0.000841898148148148</v>
      </c>
      <c r="N12" s="92">
        <f t="shared" si="9"/>
        <v>0.000841898148148148</v>
      </c>
      <c r="O12" s="76">
        <v>0.0008112268518518517</v>
      </c>
      <c r="P12" s="77"/>
      <c r="Q12" s="43">
        <f t="shared" si="10"/>
        <v>0</v>
      </c>
      <c r="R12" s="43">
        <f t="shared" si="11"/>
        <v>0.0008112268518518517</v>
      </c>
      <c r="S12" s="88">
        <f t="shared" si="12"/>
        <v>0.0008112268518518517</v>
      </c>
      <c r="T12" s="85">
        <f t="shared" si="13"/>
        <v>0.0008112268518518517</v>
      </c>
      <c r="U12" s="89">
        <f t="shared" si="14"/>
        <v>0.0008112268518518517</v>
      </c>
      <c r="V12" s="87">
        <f t="shared" si="15"/>
        <v>8.454545454545455</v>
      </c>
      <c r="W12" s="142">
        <f t="shared" si="16"/>
        <v>8.454545454545455</v>
      </c>
      <c r="X12" s="1"/>
    </row>
    <row r="13" spans="1:24" s="34" customFormat="1" ht="15" customHeight="1">
      <c r="A13" s="46">
        <f t="shared" si="17"/>
        <v>9</v>
      </c>
      <c r="B13" s="41" t="str">
        <f t="shared" si="0"/>
        <v>E</v>
      </c>
      <c r="C13" s="58">
        <v>40</v>
      </c>
      <c r="D13" s="37">
        <f t="shared" si="1"/>
        <v>0</v>
      </c>
      <c r="E13" s="38" t="str">
        <f t="shared" si="2"/>
        <v>Friedrich, Thorsten</v>
      </c>
      <c r="F13" s="39">
        <f t="shared" si="3"/>
        <v>0</v>
      </c>
      <c r="G13" s="40" t="str">
        <f t="shared" si="4"/>
        <v>Ford Escort</v>
      </c>
      <c r="H13" s="39">
        <f t="shared" si="5"/>
        <v>0</v>
      </c>
      <c r="I13" s="140">
        <f t="shared" si="6"/>
        <v>0</v>
      </c>
      <c r="J13" s="72">
        <v>0.0008310185185185186</v>
      </c>
      <c r="K13" s="73"/>
      <c r="L13" s="43">
        <f t="shared" si="7"/>
        <v>0</v>
      </c>
      <c r="M13" s="43">
        <f t="shared" si="8"/>
        <v>0.0008310185185185186</v>
      </c>
      <c r="N13" s="92">
        <f t="shared" si="9"/>
        <v>0.0008310185185185186</v>
      </c>
      <c r="O13" s="76">
        <v>0.0008285879629629629</v>
      </c>
      <c r="P13" s="77">
        <v>5</v>
      </c>
      <c r="Q13" s="43">
        <f t="shared" si="10"/>
        <v>5.7875E-05</v>
      </c>
      <c r="R13" s="43">
        <f t="shared" si="11"/>
        <v>0.0008864629629629629</v>
      </c>
      <c r="S13" s="88">
        <f t="shared" si="12"/>
        <v>0.0008864629629629629</v>
      </c>
      <c r="T13" s="85">
        <f t="shared" si="13"/>
        <v>0.0008310185185185186</v>
      </c>
      <c r="U13" s="89">
        <f t="shared" si="14"/>
        <v>0.0008310185185185186</v>
      </c>
      <c r="V13" s="87">
        <f t="shared" si="15"/>
        <v>6.636363636363637</v>
      </c>
      <c r="W13" s="142">
        <f t="shared" si="16"/>
        <v>6.636363636363637</v>
      </c>
      <c r="X13" s="1"/>
    </row>
    <row r="14" spans="1:24" s="34" customFormat="1" ht="15" customHeight="1">
      <c r="A14" s="46">
        <f t="shared" si="17"/>
        <v>10</v>
      </c>
      <c r="B14" s="41" t="str">
        <f t="shared" si="0"/>
        <v>E</v>
      </c>
      <c r="C14" s="58">
        <v>687</v>
      </c>
      <c r="D14" s="37">
        <f t="shared" si="1"/>
        <v>12452</v>
      </c>
      <c r="E14" s="38" t="str">
        <f t="shared" si="2"/>
        <v>Böns, Andreas</v>
      </c>
      <c r="F14" s="39">
        <f t="shared" si="3"/>
        <v>0</v>
      </c>
      <c r="G14" s="40" t="str">
        <f t="shared" si="4"/>
        <v>Honda Civic</v>
      </c>
      <c r="H14" s="39">
        <f t="shared" si="5"/>
        <v>0</v>
      </c>
      <c r="I14" s="140">
        <f t="shared" si="6"/>
        <v>0</v>
      </c>
      <c r="J14" s="72">
        <v>0.0007869212962962963</v>
      </c>
      <c r="K14" s="73" t="s">
        <v>47</v>
      </c>
      <c r="L14" s="43">
        <f t="shared" si="7"/>
        <v>5.7875E-05</v>
      </c>
      <c r="M14" s="43">
        <f t="shared" si="8"/>
        <v>0.0008447962962962963</v>
      </c>
      <c r="N14" s="92">
        <f t="shared" si="9"/>
        <v>0.0008447962962962963</v>
      </c>
      <c r="O14" s="76">
        <v>0.0007802083333333333</v>
      </c>
      <c r="P14" s="77">
        <v>5</v>
      </c>
      <c r="Q14" s="43">
        <f t="shared" si="10"/>
        <v>5.7875E-05</v>
      </c>
      <c r="R14" s="43">
        <f t="shared" si="11"/>
        <v>0.0008380833333333333</v>
      </c>
      <c r="S14" s="88">
        <f t="shared" si="12"/>
        <v>0.0008380833333333333</v>
      </c>
      <c r="T14" s="85">
        <f t="shared" si="13"/>
        <v>0.0008380833333333333</v>
      </c>
      <c r="U14" s="89">
        <f t="shared" si="14"/>
        <v>0.0008380833333333333</v>
      </c>
      <c r="V14" s="87">
        <f t="shared" si="15"/>
        <v>4.818181818181817</v>
      </c>
      <c r="W14" s="142">
        <f t="shared" si="16"/>
        <v>4.818181818181817</v>
      </c>
      <c r="X14" s="1"/>
    </row>
    <row r="15" spans="1:24" s="34" customFormat="1" ht="15" customHeight="1">
      <c r="A15" s="46">
        <f t="shared" si="17"/>
        <v>11</v>
      </c>
      <c r="B15" s="41" t="str">
        <f t="shared" si="0"/>
        <v>E</v>
      </c>
      <c r="C15" s="58">
        <v>41</v>
      </c>
      <c r="D15" s="37">
        <f t="shared" si="1"/>
        <v>0</v>
      </c>
      <c r="E15" s="38" t="str">
        <f t="shared" si="2"/>
        <v>Deason-Friedrich, Jenifer</v>
      </c>
      <c r="F15" s="39">
        <f t="shared" si="3"/>
        <v>0</v>
      </c>
      <c r="G15" s="40" t="str">
        <f t="shared" si="4"/>
        <v>Ford Escort</v>
      </c>
      <c r="H15" s="39">
        <f t="shared" si="5"/>
        <v>0</v>
      </c>
      <c r="I15" s="140">
        <f t="shared" si="6"/>
        <v>1</v>
      </c>
      <c r="J15" s="72">
        <v>0.000870949074074074</v>
      </c>
      <c r="K15" s="73" t="s">
        <v>162</v>
      </c>
      <c r="L15" s="43">
        <f t="shared" si="7"/>
        <v>0.0002315</v>
      </c>
      <c r="M15" s="43">
        <f t="shared" si="8"/>
        <v>0.001102449074074074</v>
      </c>
      <c r="N15" s="92">
        <f t="shared" si="9"/>
        <v>0.001102449074074074</v>
      </c>
      <c r="O15" s="76">
        <v>0.000869212962962963</v>
      </c>
      <c r="P15" s="77">
        <v>5</v>
      </c>
      <c r="Q15" s="43">
        <f t="shared" si="10"/>
        <v>5.7875E-05</v>
      </c>
      <c r="R15" s="43">
        <f t="shared" si="11"/>
        <v>0.000927087962962963</v>
      </c>
      <c r="S15" s="88">
        <f t="shared" si="12"/>
        <v>0.000927087962962963</v>
      </c>
      <c r="T15" s="85">
        <f t="shared" si="13"/>
        <v>0.000927087962962963</v>
      </c>
      <c r="U15" s="89">
        <f t="shared" si="14"/>
        <v>0.000927087962962963</v>
      </c>
      <c r="V15" s="87">
        <f t="shared" si="15"/>
        <v>3</v>
      </c>
      <c r="W15" s="142">
        <f t="shared" si="16"/>
        <v>3</v>
      </c>
      <c r="X15" s="1"/>
    </row>
    <row r="16" spans="1:24" s="34" customFormat="1" ht="15" customHeight="1">
      <c r="A16" s="46">
        <f t="shared" si="17"/>
      </c>
      <c r="B16" s="41">
        <f t="shared" si="0"/>
      </c>
      <c r="C16" s="58"/>
      <c r="D16" s="37">
        <f t="shared" si="1"/>
      </c>
      <c r="E16" s="38">
        <f t="shared" si="2"/>
      </c>
      <c r="F16" s="39">
        <f t="shared" si="3"/>
      </c>
      <c r="G16" s="40">
        <f t="shared" si="4"/>
      </c>
      <c r="H16" s="39">
        <f t="shared" si="5"/>
      </c>
      <c r="I16" s="140">
        <f t="shared" si="6"/>
      </c>
      <c r="J16" s="72"/>
      <c r="K16" s="73"/>
      <c r="L16" s="43">
        <f t="shared" si="7"/>
        <v>0</v>
      </c>
      <c r="M16" s="43">
        <f t="shared" si="8"/>
        <v>0</v>
      </c>
      <c r="N16" s="92">
        <f t="shared" si="9"/>
      </c>
      <c r="O16" s="76"/>
      <c r="P16" s="77"/>
      <c r="Q16" s="43">
        <f t="shared" si="10"/>
        <v>0</v>
      </c>
      <c r="R16" s="43">
        <f t="shared" si="11"/>
        <v>0</v>
      </c>
      <c r="S16" s="88">
        <f t="shared" si="12"/>
      </c>
      <c r="T16" s="85">
        <f t="shared" si="13"/>
        <v>0</v>
      </c>
      <c r="U16" s="89">
        <f t="shared" si="14"/>
      </c>
      <c r="V16" s="87" t="e">
        <f t="shared" si="15"/>
        <v>#VALUE!</v>
      </c>
      <c r="W16" s="142">
        <f t="shared" si="16"/>
      </c>
      <c r="X16" s="1"/>
    </row>
    <row r="17" spans="1:24" s="34" customFormat="1" ht="15" customHeight="1">
      <c r="A17" s="46">
        <f t="shared" si="17"/>
      </c>
      <c r="B17" s="41">
        <f t="shared" si="0"/>
      </c>
      <c r="C17" s="58"/>
      <c r="D17" s="37">
        <f t="shared" si="1"/>
      </c>
      <c r="E17" s="38">
        <f t="shared" si="2"/>
      </c>
      <c r="F17" s="39">
        <f t="shared" si="3"/>
      </c>
      <c r="G17" s="40">
        <f t="shared" si="4"/>
      </c>
      <c r="H17" s="39">
        <f t="shared" si="5"/>
      </c>
      <c r="I17" s="140">
        <f t="shared" si="6"/>
      </c>
      <c r="J17" s="72"/>
      <c r="K17" s="73"/>
      <c r="L17" s="43">
        <f t="shared" si="7"/>
        <v>0</v>
      </c>
      <c r="M17" s="43">
        <f t="shared" si="8"/>
        <v>0</v>
      </c>
      <c r="N17" s="92">
        <f t="shared" si="9"/>
      </c>
      <c r="O17" s="76"/>
      <c r="P17" s="77"/>
      <c r="Q17" s="43">
        <f t="shared" si="10"/>
        <v>0</v>
      </c>
      <c r="R17" s="43">
        <f t="shared" si="11"/>
        <v>0</v>
      </c>
      <c r="S17" s="88">
        <f t="shared" si="12"/>
      </c>
      <c r="T17" s="85">
        <f t="shared" si="13"/>
        <v>0</v>
      </c>
      <c r="U17" s="89">
        <f t="shared" si="14"/>
      </c>
      <c r="V17" s="87" t="e">
        <f t="shared" si="15"/>
        <v>#VALUE!</v>
      </c>
      <c r="W17" s="142">
        <f t="shared" si="16"/>
      </c>
      <c r="X17" s="1"/>
    </row>
    <row r="18" spans="1:24" s="34" customFormat="1" ht="15" customHeight="1">
      <c r="A18" s="46">
        <f t="shared" si="17"/>
      </c>
      <c r="B18" s="41">
        <f t="shared" si="0"/>
      </c>
      <c r="C18" s="58"/>
      <c r="D18" s="37">
        <f t="shared" si="1"/>
      </c>
      <c r="E18" s="38">
        <f t="shared" si="2"/>
      </c>
      <c r="F18" s="39">
        <f t="shared" si="3"/>
      </c>
      <c r="G18" s="40">
        <f t="shared" si="4"/>
      </c>
      <c r="H18" s="39">
        <f t="shared" si="5"/>
      </c>
      <c r="I18" s="140">
        <f t="shared" si="6"/>
      </c>
      <c r="J18" s="72"/>
      <c r="K18" s="73"/>
      <c r="L18" s="43">
        <f t="shared" si="7"/>
        <v>0</v>
      </c>
      <c r="M18" s="43">
        <f t="shared" si="8"/>
        <v>0</v>
      </c>
      <c r="N18" s="92">
        <f t="shared" si="9"/>
      </c>
      <c r="O18" s="76"/>
      <c r="P18" s="77"/>
      <c r="Q18" s="43">
        <f t="shared" si="10"/>
        <v>0</v>
      </c>
      <c r="R18" s="43">
        <f t="shared" si="11"/>
        <v>0</v>
      </c>
      <c r="S18" s="88">
        <f t="shared" si="12"/>
      </c>
      <c r="T18" s="85">
        <f t="shared" si="13"/>
        <v>0</v>
      </c>
      <c r="U18" s="89">
        <f t="shared" si="14"/>
      </c>
      <c r="V18" s="87" t="e">
        <f t="shared" si="15"/>
        <v>#VALUE!</v>
      </c>
      <c r="W18" s="142">
        <f t="shared" si="16"/>
      </c>
      <c r="X18" s="1"/>
    </row>
    <row r="19" spans="1:24" s="34" customFormat="1" ht="15" customHeight="1">
      <c r="A19" s="46">
        <f t="shared" si="17"/>
      </c>
      <c r="B19" s="41">
        <f t="shared" si="0"/>
      </c>
      <c r="C19" s="58"/>
      <c r="D19" s="37">
        <f t="shared" si="1"/>
      </c>
      <c r="E19" s="38">
        <f t="shared" si="2"/>
      </c>
      <c r="F19" s="39">
        <f t="shared" si="3"/>
      </c>
      <c r="G19" s="40">
        <f t="shared" si="4"/>
      </c>
      <c r="H19" s="39">
        <f t="shared" si="5"/>
      </c>
      <c r="I19" s="140">
        <f t="shared" si="6"/>
      </c>
      <c r="J19" s="72"/>
      <c r="K19" s="73"/>
      <c r="L19" s="43">
        <f t="shared" si="7"/>
        <v>0</v>
      </c>
      <c r="M19" s="43">
        <f t="shared" si="8"/>
        <v>0</v>
      </c>
      <c r="N19" s="92">
        <f t="shared" si="9"/>
      </c>
      <c r="O19" s="76"/>
      <c r="P19" s="77"/>
      <c r="Q19" s="43">
        <f t="shared" si="10"/>
        <v>0</v>
      </c>
      <c r="R19" s="43">
        <f t="shared" si="11"/>
        <v>0</v>
      </c>
      <c r="S19" s="88">
        <f t="shared" si="12"/>
      </c>
      <c r="T19" s="85">
        <f t="shared" si="13"/>
        <v>0</v>
      </c>
      <c r="U19" s="89">
        <f t="shared" si="14"/>
      </c>
      <c r="V19" s="87" t="e">
        <f t="shared" si="15"/>
        <v>#VALUE!</v>
      </c>
      <c r="W19" s="142">
        <f t="shared" si="16"/>
      </c>
      <c r="X19" s="1"/>
    </row>
    <row r="20" spans="1:24" s="34" customFormat="1" ht="15" customHeight="1">
      <c r="A20" s="46">
        <f t="shared" si="17"/>
      </c>
      <c r="B20" s="41">
        <f t="shared" si="0"/>
      </c>
      <c r="C20" s="58"/>
      <c r="D20" s="37">
        <f t="shared" si="1"/>
      </c>
      <c r="E20" s="38">
        <f t="shared" si="2"/>
      </c>
      <c r="F20" s="39">
        <f t="shared" si="3"/>
      </c>
      <c r="G20" s="40">
        <f t="shared" si="4"/>
      </c>
      <c r="H20" s="39">
        <f t="shared" si="5"/>
      </c>
      <c r="I20" s="140">
        <f t="shared" si="6"/>
      </c>
      <c r="J20" s="72"/>
      <c r="K20" s="73"/>
      <c r="L20" s="43">
        <f t="shared" si="7"/>
        <v>0</v>
      </c>
      <c r="M20" s="43">
        <f t="shared" si="8"/>
        <v>0</v>
      </c>
      <c r="N20" s="92">
        <f t="shared" si="9"/>
      </c>
      <c r="O20" s="76"/>
      <c r="P20" s="77"/>
      <c r="Q20" s="43">
        <f t="shared" si="10"/>
        <v>0</v>
      </c>
      <c r="R20" s="43">
        <f t="shared" si="11"/>
        <v>0</v>
      </c>
      <c r="S20" s="88">
        <f t="shared" si="12"/>
      </c>
      <c r="T20" s="85">
        <f t="shared" si="13"/>
        <v>0</v>
      </c>
      <c r="U20" s="89">
        <f t="shared" si="14"/>
      </c>
      <c r="V20" s="87" t="e">
        <f t="shared" si="15"/>
        <v>#VALUE!</v>
      </c>
      <c r="W20" s="142">
        <f t="shared" si="16"/>
      </c>
      <c r="X20" s="1"/>
    </row>
    <row r="21" spans="1:24" s="34" customFormat="1" ht="15" customHeight="1">
      <c r="A21" s="46">
        <f t="shared" si="17"/>
      </c>
      <c r="B21" s="41">
        <f t="shared" si="0"/>
      </c>
      <c r="C21" s="58"/>
      <c r="D21" s="37">
        <f t="shared" si="1"/>
      </c>
      <c r="E21" s="38">
        <f t="shared" si="2"/>
      </c>
      <c r="F21" s="39">
        <f t="shared" si="3"/>
      </c>
      <c r="G21" s="40">
        <f t="shared" si="4"/>
      </c>
      <c r="H21" s="39">
        <f t="shared" si="5"/>
      </c>
      <c r="I21" s="140">
        <f t="shared" si="6"/>
      </c>
      <c r="J21" s="72"/>
      <c r="K21" s="73"/>
      <c r="L21" s="43">
        <f t="shared" si="7"/>
        <v>0</v>
      </c>
      <c r="M21" s="43">
        <f t="shared" si="8"/>
        <v>0</v>
      </c>
      <c r="N21" s="92">
        <f t="shared" si="9"/>
      </c>
      <c r="O21" s="76"/>
      <c r="P21" s="77"/>
      <c r="Q21" s="43">
        <f t="shared" si="10"/>
        <v>0</v>
      </c>
      <c r="R21" s="43">
        <f t="shared" si="11"/>
        <v>0</v>
      </c>
      <c r="S21" s="88">
        <f t="shared" si="12"/>
      </c>
      <c r="T21" s="85">
        <f t="shared" si="13"/>
        <v>0</v>
      </c>
      <c r="U21" s="89">
        <f t="shared" si="14"/>
      </c>
      <c r="V21" s="87" t="e">
        <f t="shared" si="15"/>
        <v>#VALUE!</v>
      </c>
      <c r="W21" s="142">
        <f t="shared" si="16"/>
      </c>
      <c r="X21" s="1"/>
    </row>
    <row r="22" spans="1:24" s="34" customFormat="1" ht="15" customHeight="1">
      <c r="A22" s="46">
        <f t="shared" si="17"/>
      </c>
      <c r="B22" s="41">
        <f t="shared" si="0"/>
      </c>
      <c r="C22" s="58"/>
      <c r="D22" s="37">
        <f t="shared" si="1"/>
      </c>
      <c r="E22" s="38">
        <f t="shared" si="2"/>
      </c>
      <c r="F22" s="39">
        <f t="shared" si="3"/>
      </c>
      <c r="G22" s="40">
        <f t="shared" si="4"/>
      </c>
      <c r="H22" s="39">
        <f t="shared" si="5"/>
      </c>
      <c r="I22" s="140">
        <f t="shared" si="6"/>
      </c>
      <c r="J22" s="72"/>
      <c r="K22" s="73"/>
      <c r="L22" s="43">
        <f t="shared" si="7"/>
        <v>0</v>
      </c>
      <c r="M22" s="43">
        <f t="shared" si="8"/>
        <v>0</v>
      </c>
      <c r="N22" s="92">
        <f t="shared" si="9"/>
      </c>
      <c r="O22" s="76"/>
      <c r="P22" s="77"/>
      <c r="Q22" s="43">
        <f t="shared" si="10"/>
        <v>0</v>
      </c>
      <c r="R22" s="43">
        <f t="shared" si="11"/>
        <v>0</v>
      </c>
      <c r="S22" s="88">
        <f t="shared" si="12"/>
      </c>
      <c r="T22" s="85">
        <f t="shared" si="13"/>
        <v>0</v>
      </c>
      <c r="U22" s="89">
        <f t="shared" si="14"/>
      </c>
      <c r="V22" s="87" t="e">
        <f t="shared" si="15"/>
        <v>#VALUE!</v>
      </c>
      <c r="W22" s="142">
        <f t="shared" si="16"/>
      </c>
      <c r="X22" s="1"/>
    </row>
    <row r="23" spans="1:24" s="34" customFormat="1" ht="15" customHeight="1">
      <c r="A23" s="46">
        <f t="shared" si="17"/>
      </c>
      <c r="B23" s="41">
        <f t="shared" si="0"/>
      </c>
      <c r="C23" s="58"/>
      <c r="D23" s="37">
        <f t="shared" si="1"/>
      </c>
      <c r="E23" s="38">
        <f t="shared" si="2"/>
      </c>
      <c r="F23" s="39">
        <f t="shared" si="3"/>
      </c>
      <c r="G23" s="40">
        <f t="shared" si="4"/>
      </c>
      <c r="H23" s="39">
        <f t="shared" si="5"/>
      </c>
      <c r="I23" s="140">
        <f t="shared" si="6"/>
      </c>
      <c r="J23" s="72"/>
      <c r="K23" s="73"/>
      <c r="L23" s="43">
        <f t="shared" si="7"/>
        <v>0</v>
      </c>
      <c r="M23" s="43">
        <f t="shared" si="8"/>
        <v>0</v>
      </c>
      <c r="N23" s="92">
        <f t="shared" si="9"/>
      </c>
      <c r="O23" s="76"/>
      <c r="P23" s="77"/>
      <c r="Q23" s="43">
        <f t="shared" si="10"/>
        <v>0</v>
      </c>
      <c r="R23" s="43">
        <f t="shared" si="11"/>
        <v>0</v>
      </c>
      <c r="S23" s="88">
        <f t="shared" si="12"/>
      </c>
      <c r="T23" s="85">
        <f t="shared" si="13"/>
        <v>0</v>
      </c>
      <c r="U23" s="89">
        <f t="shared" si="14"/>
      </c>
      <c r="V23" s="87" t="e">
        <f t="shared" si="15"/>
        <v>#VALUE!</v>
      </c>
      <c r="W23" s="142">
        <f t="shared" si="16"/>
      </c>
      <c r="X23" s="1"/>
    </row>
    <row r="24" spans="1:24" s="34" customFormat="1" ht="15" customHeight="1">
      <c r="A24" s="46">
        <f t="shared" si="17"/>
      </c>
      <c r="B24" s="41">
        <f t="shared" si="0"/>
      </c>
      <c r="C24" s="58"/>
      <c r="D24" s="37">
        <f t="shared" si="1"/>
      </c>
      <c r="E24" s="38">
        <f t="shared" si="2"/>
      </c>
      <c r="F24" s="39">
        <f t="shared" si="3"/>
      </c>
      <c r="G24" s="40">
        <f t="shared" si="4"/>
      </c>
      <c r="H24" s="39">
        <f t="shared" si="5"/>
      </c>
      <c r="I24" s="140">
        <f t="shared" si="6"/>
      </c>
      <c r="J24" s="72"/>
      <c r="K24" s="73"/>
      <c r="L24" s="43">
        <f t="shared" si="7"/>
        <v>0</v>
      </c>
      <c r="M24" s="43">
        <f t="shared" si="8"/>
        <v>0</v>
      </c>
      <c r="N24" s="92">
        <f t="shared" si="9"/>
      </c>
      <c r="O24" s="76"/>
      <c r="P24" s="77"/>
      <c r="Q24" s="43">
        <f t="shared" si="10"/>
        <v>0</v>
      </c>
      <c r="R24" s="43">
        <f t="shared" si="11"/>
        <v>0</v>
      </c>
      <c r="S24" s="88">
        <f t="shared" si="12"/>
      </c>
      <c r="T24" s="85">
        <f t="shared" si="13"/>
        <v>0</v>
      </c>
      <c r="U24" s="89">
        <f t="shared" si="14"/>
      </c>
      <c r="V24" s="87" t="e">
        <f t="shared" si="15"/>
        <v>#VALUE!</v>
      </c>
      <c r="W24" s="142">
        <f t="shared" si="16"/>
      </c>
      <c r="X24" s="1"/>
    </row>
    <row r="25" spans="1:24" s="34" customFormat="1" ht="15" customHeight="1">
      <c r="A25" s="46">
        <f t="shared" si="17"/>
      </c>
      <c r="B25" s="41">
        <f t="shared" si="0"/>
      </c>
      <c r="C25" s="58"/>
      <c r="D25" s="37">
        <f t="shared" si="1"/>
      </c>
      <c r="E25" s="38">
        <f t="shared" si="2"/>
      </c>
      <c r="F25" s="39">
        <f t="shared" si="3"/>
      </c>
      <c r="G25" s="40">
        <f t="shared" si="4"/>
      </c>
      <c r="H25" s="39">
        <f t="shared" si="5"/>
      </c>
      <c r="I25" s="140">
        <f t="shared" si="6"/>
      </c>
      <c r="J25" s="72"/>
      <c r="K25" s="73"/>
      <c r="L25" s="43">
        <f t="shared" si="7"/>
        <v>0</v>
      </c>
      <c r="M25" s="43">
        <f t="shared" si="8"/>
        <v>0</v>
      </c>
      <c r="N25" s="92">
        <f t="shared" si="9"/>
      </c>
      <c r="O25" s="76"/>
      <c r="P25" s="77"/>
      <c r="Q25" s="43">
        <f t="shared" si="10"/>
        <v>0</v>
      </c>
      <c r="R25" s="43">
        <f t="shared" si="11"/>
        <v>0</v>
      </c>
      <c r="S25" s="88">
        <f t="shared" si="12"/>
      </c>
      <c r="T25" s="85">
        <f t="shared" si="13"/>
        <v>0</v>
      </c>
      <c r="U25" s="89">
        <f t="shared" si="14"/>
      </c>
      <c r="V25" s="87" t="e">
        <f t="shared" si="15"/>
        <v>#VALUE!</v>
      </c>
      <c r="W25" s="142">
        <f t="shared" si="16"/>
      </c>
      <c r="X25" s="1"/>
    </row>
    <row r="26" spans="1:24" s="34" customFormat="1" ht="15" customHeight="1">
      <c r="A26" s="46">
        <f t="shared" si="17"/>
      </c>
      <c r="B26" s="41">
        <f t="shared" si="0"/>
      </c>
      <c r="C26" s="58"/>
      <c r="D26" s="37">
        <f t="shared" si="1"/>
      </c>
      <c r="E26" s="38">
        <f t="shared" si="2"/>
      </c>
      <c r="F26" s="39">
        <f t="shared" si="3"/>
      </c>
      <c r="G26" s="40">
        <f t="shared" si="4"/>
      </c>
      <c r="H26" s="39">
        <f t="shared" si="5"/>
      </c>
      <c r="I26" s="140">
        <f t="shared" si="6"/>
      </c>
      <c r="J26" s="72"/>
      <c r="K26" s="73"/>
      <c r="L26" s="43">
        <f t="shared" si="7"/>
        <v>0</v>
      </c>
      <c r="M26" s="43">
        <f t="shared" si="8"/>
        <v>0</v>
      </c>
      <c r="N26" s="92">
        <f t="shared" si="9"/>
      </c>
      <c r="O26" s="76"/>
      <c r="P26" s="77"/>
      <c r="Q26" s="43">
        <f t="shared" si="10"/>
        <v>0</v>
      </c>
      <c r="R26" s="43">
        <f t="shared" si="11"/>
        <v>0</v>
      </c>
      <c r="S26" s="88">
        <f t="shared" si="12"/>
      </c>
      <c r="T26" s="85">
        <f t="shared" si="13"/>
        <v>0</v>
      </c>
      <c r="U26" s="89">
        <f t="shared" si="14"/>
      </c>
      <c r="V26" s="87" t="e">
        <f t="shared" si="15"/>
        <v>#VALUE!</v>
      </c>
      <c r="W26" s="142">
        <f t="shared" si="16"/>
      </c>
      <c r="X26" s="1"/>
    </row>
    <row r="27" spans="1:24" s="34" customFormat="1" ht="15" customHeight="1">
      <c r="A27" s="46">
        <f t="shared" si="17"/>
      </c>
      <c r="B27" s="41">
        <f t="shared" si="0"/>
      </c>
      <c r="C27" s="58"/>
      <c r="D27" s="37">
        <f t="shared" si="1"/>
      </c>
      <c r="E27" s="38">
        <f t="shared" si="2"/>
      </c>
      <c r="F27" s="39">
        <f t="shared" si="3"/>
      </c>
      <c r="G27" s="40">
        <f t="shared" si="4"/>
      </c>
      <c r="H27" s="39">
        <f t="shared" si="5"/>
      </c>
      <c r="I27" s="140">
        <f t="shared" si="6"/>
      </c>
      <c r="J27" s="72"/>
      <c r="K27" s="73"/>
      <c r="L27" s="43">
        <f t="shared" si="7"/>
        <v>0</v>
      </c>
      <c r="M27" s="43">
        <f t="shared" si="8"/>
        <v>0</v>
      </c>
      <c r="N27" s="92">
        <f t="shared" si="9"/>
      </c>
      <c r="O27" s="76"/>
      <c r="P27" s="77"/>
      <c r="Q27" s="43">
        <f t="shared" si="10"/>
        <v>0</v>
      </c>
      <c r="R27" s="43">
        <f t="shared" si="11"/>
        <v>0</v>
      </c>
      <c r="S27" s="88">
        <f t="shared" si="12"/>
      </c>
      <c r="T27" s="85">
        <f t="shared" si="13"/>
        <v>0</v>
      </c>
      <c r="U27" s="89">
        <f t="shared" si="14"/>
      </c>
      <c r="V27" s="87" t="e">
        <f t="shared" si="15"/>
        <v>#VALUE!</v>
      </c>
      <c r="W27" s="142">
        <f t="shared" si="16"/>
      </c>
      <c r="X27" s="1"/>
    </row>
    <row r="28" spans="1:24" s="34" customFormat="1" ht="15" customHeight="1">
      <c r="A28" s="46">
        <f t="shared" si="17"/>
      </c>
      <c r="B28" s="41">
        <f t="shared" si="0"/>
      </c>
      <c r="C28" s="58"/>
      <c r="D28" s="37">
        <f t="shared" si="1"/>
      </c>
      <c r="E28" s="38">
        <f t="shared" si="2"/>
      </c>
      <c r="F28" s="39">
        <f t="shared" si="3"/>
      </c>
      <c r="G28" s="40">
        <f t="shared" si="4"/>
      </c>
      <c r="H28" s="39">
        <f t="shared" si="5"/>
      </c>
      <c r="I28" s="140">
        <f t="shared" si="6"/>
      </c>
      <c r="J28" s="72"/>
      <c r="K28" s="73"/>
      <c r="L28" s="43">
        <f t="shared" si="7"/>
        <v>0</v>
      </c>
      <c r="M28" s="43">
        <f t="shared" si="8"/>
        <v>0</v>
      </c>
      <c r="N28" s="92">
        <f t="shared" si="9"/>
      </c>
      <c r="O28" s="76"/>
      <c r="P28" s="77"/>
      <c r="Q28" s="43">
        <f t="shared" si="10"/>
        <v>0</v>
      </c>
      <c r="R28" s="43">
        <f t="shared" si="11"/>
        <v>0</v>
      </c>
      <c r="S28" s="88">
        <f t="shared" si="12"/>
      </c>
      <c r="T28" s="85">
        <f t="shared" si="13"/>
        <v>0</v>
      </c>
      <c r="U28" s="89">
        <f t="shared" si="14"/>
      </c>
      <c r="V28" s="87" t="e">
        <f t="shared" si="15"/>
        <v>#VALUE!</v>
      </c>
      <c r="W28" s="142">
        <f t="shared" si="16"/>
      </c>
      <c r="X28" s="1"/>
    </row>
    <row r="29" spans="1:24" s="34" customFormat="1" ht="15" customHeight="1">
      <c r="A29" s="46">
        <f t="shared" si="17"/>
      </c>
      <c r="B29" s="41">
        <f t="shared" si="0"/>
      </c>
      <c r="C29" s="58"/>
      <c r="D29" s="37">
        <f t="shared" si="1"/>
      </c>
      <c r="E29" s="38">
        <f t="shared" si="2"/>
      </c>
      <c r="F29" s="39">
        <f t="shared" si="3"/>
      </c>
      <c r="G29" s="40">
        <f t="shared" si="4"/>
      </c>
      <c r="H29" s="39">
        <f t="shared" si="5"/>
      </c>
      <c r="I29" s="140">
        <f t="shared" si="6"/>
      </c>
      <c r="J29" s="72"/>
      <c r="K29" s="73"/>
      <c r="L29" s="43">
        <f t="shared" si="7"/>
        <v>0</v>
      </c>
      <c r="M29" s="43">
        <f t="shared" si="8"/>
        <v>0</v>
      </c>
      <c r="N29" s="92">
        <f t="shared" si="9"/>
      </c>
      <c r="O29" s="76"/>
      <c r="P29" s="77"/>
      <c r="Q29" s="43">
        <f t="shared" si="10"/>
        <v>0</v>
      </c>
      <c r="R29" s="43">
        <f t="shared" si="11"/>
        <v>0</v>
      </c>
      <c r="S29" s="88">
        <f t="shared" si="12"/>
      </c>
      <c r="T29" s="85">
        <f t="shared" si="13"/>
        <v>0</v>
      </c>
      <c r="U29" s="89">
        <f t="shared" si="14"/>
      </c>
      <c r="V29" s="87" t="e">
        <f t="shared" si="15"/>
        <v>#VALUE!</v>
      </c>
      <c r="W29" s="142">
        <f t="shared" si="16"/>
      </c>
      <c r="X29" s="1"/>
    </row>
    <row r="30" spans="1:24" s="34" customFormat="1" ht="15" customHeight="1">
      <c r="A30" s="46">
        <f t="shared" si="17"/>
      </c>
      <c r="B30" s="41">
        <f t="shared" si="0"/>
      </c>
      <c r="C30" s="58"/>
      <c r="D30" s="37">
        <f t="shared" si="1"/>
      </c>
      <c r="E30" s="38">
        <f t="shared" si="2"/>
      </c>
      <c r="F30" s="39">
        <f t="shared" si="3"/>
      </c>
      <c r="G30" s="40">
        <f t="shared" si="4"/>
      </c>
      <c r="H30" s="39">
        <f t="shared" si="5"/>
      </c>
      <c r="I30" s="140">
        <f t="shared" si="6"/>
      </c>
      <c r="J30" s="72"/>
      <c r="K30" s="73"/>
      <c r="L30" s="43">
        <f t="shared" si="7"/>
        <v>0</v>
      </c>
      <c r="M30" s="43">
        <f t="shared" si="8"/>
        <v>0</v>
      </c>
      <c r="N30" s="92">
        <f t="shared" si="9"/>
      </c>
      <c r="O30" s="76"/>
      <c r="P30" s="77"/>
      <c r="Q30" s="43">
        <f t="shared" si="10"/>
        <v>0</v>
      </c>
      <c r="R30" s="43">
        <f t="shared" si="11"/>
        <v>0</v>
      </c>
      <c r="S30" s="88">
        <f t="shared" si="12"/>
      </c>
      <c r="T30" s="85">
        <f t="shared" si="13"/>
        <v>0</v>
      </c>
      <c r="U30" s="89">
        <f t="shared" si="14"/>
      </c>
      <c r="V30" s="87" t="e">
        <f t="shared" si="15"/>
        <v>#VALUE!</v>
      </c>
      <c r="W30" s="142">
        <f t="shared" si="16"/>
      </c>
      <c r="X30" s="1"/>
    </row>
    <row r="31" spans="1:24" s="34" customFormat="1" ht="15" customHeight="1">
      <c r="A31" s="46">
        <f t="shared" si="17"/>
      </c>
      <c r="B31" s="41">
        <f t="shared" si="0"/>
      </c>
      <c r="C31" s="58"/>
      <c r="D31" s="37">
        <f t="shared" si="1"/>
      </c>
      <c r="E31" s="38">
        <f t="shared" si="2"/>
      </c>
      <c r="F31" s="39">
        <f t="shared" si="3"/>
      </c>
      <c r="G31" s="40">
        <f t="shared" si="4"/>
      </c>
      <c r="H31" s="39">
        <f t="shared" si="5"/>
      </c>
      <c r="I31" s="140">
        <f t="shared" si="6"/>
      </c>
      <c r="J31" s="72"/>
      <c r="K31" s="73"/>
      <c r="L31" s="43">
        <f t="shared" si="7"/>
        <v>0</v>
      </c>
      <c r="M31" s="43">
        <f t="shared" si="8"/>
        <v>0</v>
      </c>
      <c r="N31" s="92">
        <f t="shared" si="9"/>
      </c>
      <c r="O31" s="76"/>
      <c r="P31" s="77"/>
      <c r="Q31" s="43">
        <f t="shared" si="10"/>
        <v>0</v>
      </c>
      <c r="R31" s="43">
        <f t="shared" si="11"/>
        <v>0</v>
      </c>
      <c r="S31" s="88">
        <f t="shared" si="12"/>
      </c>
      <c r="T31" s="85">
        <f t="shared" si="13"/>
        <v>0</v>
      </c>
      <c r="U31" s="89">
        <f t="shared" si="14"/>
      </c>
      <c r="V31" s="87" t="e">
        <f t="shared" si="15"/>
        <v>#VALUE!</v>
      </c>
      <c r="W31" s="142">
        <f t="shared" si="16"/>
      </c>
      <c r="X31" s="1"/>
    </row>
    <row r="32" spans="1:24" s="34" customFormat="1" ht="15" customHeight="1">
      <c r="A32" s="46">
        <f t="shared" si="17"/>
      </c>
      <c r="B32" s="41">
        <f t="shared" si="0"/>
      </c>
      <c r="C32" s="58"/>
      <c r="D32" s="37">
        <f t="shared" si="1"/>
      </c>
      <c r="E32" s="38">
        <f t="shared" si="2"/>
      </c>
      <c r="F32" s="39">
        <f t="shared" si="3"/>
      </c>
      <c r="G32" s="40">
        <f t="shared" si="4"/>
      </c>
      <c r="H32" s="39">
        <f t="shared" si="5"/>
      </c>
      <c r="I32" s="140">
        <f t="shared" si="6"/>
      </c>
      <c r="J32" s="72"/>
      <c r="K32" s="73"/>
      <c r="L32" s="43">
        <f t="shared" si="7"/>
        <v>0</v>
      </c>
      <c r="M32" s="43">
        <f t="shared" si="8"/>
        <v>0</v>
      </c>
      <c r="N32" s="92">
        <f t="shared" si="9"/>
      </c>
      <c r="O32" s="76"/>
      <c r="P32" s="77"/>
      <c r="Q32" s="43">
        <f t="shared" si="10"/>
        <v>0</v>
      </c>
      <c r="R32" s="43">
        <f t="shared" si="11"/>
        <v>0</v>
      </c>
      <c r="S32" s="88">
        <f t="shared" si="12"/>
      </c>
      <c r="T32" s="85">
        <f t="shared" si="13"/>
        <v>0</v>
      </c>
      <c r="U32" s="89">
        <f t="shared" si="14"/>
      </c>
      <c r="V32" s="87" t="e">
        <f t="shared" si="15"/>
        <v>#VALUE!</v>
      </c>
      <c r="W32" s="142">
        <f t="shared" si="16"/>
      </c>
      <c r="X32" s="1"/>
    </row>
    <row r="33" spans="1:24" s="34" customFormat="1" ht="15" customHeight="1">
      <c r="A33" s="46">
        <f t="shared" si="17"/>
      </c>
      <c r="B33" s="41">
        <f t="shared" si="0"/>
      </c>
      <c r="C33" s="58"/>
      <c r="D33" s="37">
        <f t="shared" si="1"/>
      </c>
      <c r="E33" s="38">
        <f t="shared" si="2"/>
      </c>
      <c r="F33" s="39">
        <f t="shared" si="3"/>
      </c>
      <c r="G33" s="40">
        <f t="shared" si="4"/>
      </c>
      <c r="H33" s="39">
        <f t="shared" si="5"/>
      </c>
      <c r="I33" s="140">
        <f t="shared" si="6"/>
      </c>
      <c r="J33" s="72"/>
      <c r="K33" s="73"/>
      <c r="L33" s="43">
        <f t="shared" si="7"/>
        <v>0</v>
      </c>
      <c r="M33" s="43">
        <f t="shared" si="8"/>
        <v>0</v>
      </c>
      <c r="N33" s="92">
        <f t="shared" si="9"/>
      </c>
      <c r="O33" s="76"/>
      <c r="P33" s="77"/>
      <c r="Q33" s="43">
        <f t="shared" si="10"/>
        <v>0</v>
      </c>
      <c r="R33" s="43">
        <f t="shared" si="11"/>
        <v>0</v>
      </c>
      <c r="S33" s="88">
        <f t="shared" si="12"/>
      </c>
      <c r="T33" s="85">
        <f t="shared" si="13"/>
        <v>0</v>
      </c>
      <c r="U33" s="89">
        <f t="shared" si="14"/>
      </c>
      <c r="V33" s="87" t="e">
        <f t="shared" si="15"/>
        <v>#VALUE!</v>
      </c>
      <c r="W33" s="142">
        <f t="shared" si="16"/>
      </c>
      <c r="X33" s="1"/>
    </row>
    <row r="34" spans="1:24" s="34" customFormat="1" ht="15" customHeight="1" thickBot="1">
      <c r="A34" s="121">
        <f>IF(ISBLANK(C34),"",#REF!+1)</f>
      </c>
      <c r="B34" s="122">
        <f t="shared" si="0"/>
      </c>
      <c r="C34" s="123"/>
      <c r="D34" s="124">
        <f t="shared" si="1"/>
      </c>
      <c r="E34" s="125">
        <f t="shared" si="2"/>
      </c>
      <c r="F34" s="126">
        <f t="shared" si="3"/>
      </c>
      <c r="G34" s="127">
        <f t="shared" si="4"/>
      </c>
      <c r="H34" s="126">
        <f t="shared" si="5"/>
      </c>
      <c r="I34" s="126">
        <f t="shared" si="6"/>
      </c>
      <c r="J34" s="128"/>
      <c r="K34" s="129"/>
      <c r="L34" s="130">
        <f t="shared" si="7"/>
        <v>0</v>
      </c>
      <c r="M34" s="130">
        <f t="shared" si="8"/>
        <v>0</v>
      </c>
      <c r="N34" s="131">
        <f t="shared" si="9"/>
      </c>
      <c r="O34" s="132"/>
      <c r="P34" s="133"/>
      <c r="Q34" s="130">
        <f t="shared" si="10"/>
        <v>0</v>
      </c>
      <c r="R34" s="130">
        <f t="shared" si="11"/>
        <v>0</v>
      </c>
      <c r="S34" s="134">
        <f t="shared" si="12"/>
      </c>
      <c r="T34" s="135">
        <f t="shared" si="13"/>
        <v>0</v>
      </c>
      <c r="U34" s="136">
        <f t="shared" si="14"/>
      </c>
      <c r="V34" s="137" t="e">
        <f t="shared" si="15"/>
        <v>#VALUE!</v>
      </c>
      <c r="W34" s="143">
        <f t="shared" si="16"/>
      </c>
      <c r="X34" s="1"/>
    </row>
  </sheetData>
  <sheetProtection/>
  <conditionalFormatting sqref="B5:B34">
    <cfRule type="cellIs" priority="1" dxfId="7" operator="equal" stopIfTrue="1">
      <formula>Goldplakette</formula>
    </cfRule>
    <cfRule type="cellIs" priority="2" dxfId="6" operator="equal" stopIfTrue="1">
      <formula>Silberplakette</formula>
    </cfRule>
    <cfRule type="cellIs" priority="3" dxfId="5" operator="equal" stopIfTrue="1">
      <formula>Bronzeplakette</formula>
    </cfRule>
  </conditionalFormatting>
  <conditionalFormatting sqref="E5:E34">
    <cfRule type="expression" priority="4" dxfId="3" stopIfTrue="1">
      <formula>I5+H5=2</formula>
    </cfRule>
    <cfRule type="expression" priority="5" dxfId="9" stopIfTrue="1">
      <formula>H5=1</formula>
    </cfRule>
    <cfRule type="expression" priority="6" dxfId="1" stopIfTrue="1">
      <formula>I5=1</formula>
    </cfRule>
  </conditionalFormatting>
  <conditionalFormatting sqref="F5:G34 D5:D34">
    <cfRule type="cellIs" priority="7" dxfId="0" operator="equal" stopIfTrue="1">
      <formula>0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r:id="rId2"/>
  <headerFooter alignWithMargins="0">
    <oddHeader>&amp;L&amp;"Arial,Fett Kursiv"&amp;12Klassen - Ergebnisliste</oddHeader>
    <oddFooter>&amp;L&amp;"Arial,Fett Kursiv"&amp;12&amp;D    &amp;T&amp;C&amp;"Arial,Fett Kursiv"&amp;12SPORTKOMMISSAR:&amp;R&amp;"Arial,Fett Kursiv"&amp;12 45:00,00 = a.d.W.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4"/>
  <dimension ref="A1:X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U5" sqref="U5:W20"/>
    </sheetView>
  </sheetViews>
  <sheetFormatPr defaultColWidth="11.421875" defaultRowHeight="12.75"/>
  <cols>
    <col min="1" max="1" width="5.7109375" style="48" customWidth="1"/>
    <col min="2" max="2" width="3.57421875" style="0" customWidth="1"/>
    <col min="3" max="3" width="6.00390625" style="62" customWidth="1"/>
    <col min="4" max="4" width="8.8515625" style="0" customWidth="1"/>
    <col min="5" max="5" width="18.8515625" style="0" customWidth="1"/>
    <col min="6" max="6" width="18.57421875" style="0" customWidth="1"/>
    <col min="7" max="7" width="13.00390625" style="0" customWidth="1"/>
    <col min="8" max="9" width="10.7109375" style="0" hidden="1" customWidth="1"/>
    <col min="10" max="10" width="9.28125" style="62" customWidth="1"/>
    <col min="11" max="11" width="3.8515625" style="61" customWidth="1"/>
    <col min="12" max="13" width="9.28125" style="0" hidden="1" customWidth="1"/>
    <col min="14" max="14" width="9.28125" style="78" customWidth="1"/>
    <col min="15" max="15" width="9.28125" style="61" customWidth="1"/>
    <col min="16" max="16" width="3.8515625" style="61" customWidth="1"/>
    <col min="17" max="18" width="9.28125" style="0" hidden="1" customWidth="1"/>
    <col min="19" max="19" width="9.28125" style="78" customWidth="1"/>
    <col min="20" max="20" width="8.7109375" style="78" hidden="1" customWidth="1"/>
    <col min="21" max="21" width="10.421875" style="79" customWidth="1"/>
    <col min="22" max="22" width="8.7109375" style="80" hidden="1" customWidth="1"/>
    <col min="23" max="23" width="10.28125" style="80" customWidth="1"/>
    <col min="24" max="24" width="11.57421875" style="1" customWidth="1"/>
  </cols>
  <sheetData>
    <row r="1" spans="1:13" ht="15">
      <c r="A1" s="44"/>
      <c r="B1" s="1"/>
      <c r="C1" s="61"/>
      <c r="D1" s="1"/>
      <c r="E1" s="2"/>
      <c r="F1" s="2"/>
      <c r="G1" s="2"/>
      <c r="H1" s="2"/>
      <c r="I1" s="2"/>
      <c r="J1" s="65"/>
      <c r="L1" s="1"/>
      <c r="M1" s="1"/>
    </row>
    <row r="2" spans="1:13" ht="23.25">
      <c r="A2" s="50" t="s">
        <v>260</v>
      </c>
      <c r="B2" s="51"/>
      <c r="C2" s="63"/>
      <c r="D2" s="51">
        <f>MAX(A5:A34)</f>
        <v>16</v>
      </c>
      <c r="E2" s="52" t="s">
        <v>0</v>
      </c>
      <c r="F2" s="102" t="str">
        <f>IF(ISBLANK(E2),"",VLOOKUP(E2,'Veranst.'!A:C,3,FALSE))</f>
        <v>51. Automobilslalom, MSC Jura </v>
      </c>
      <c r="G2" s="49"/>
      <c r="H2" s="49"/>
      <c r="I2" s="49"/>
      <c r="J2" s="66"/>
      <c r="K2" s="67"/>
      <c r="L2" s="3"/>
      <c r="M2" s="3"/>
    </row>
    <row r="3" spans="1:13" ht="15.75" thickBot="1">
      <c r="A3" s="44"/>
      <c r="B3" s="1"/>
      <c r="C3" s="61"/>
      <c r="D3" s="1"/>
      <c r="E3" s="2"/>
      <c r="F3" s="2"/>
      <c r="G3" s="2"/>
      <c r="H3" s="2"/>
      <c r="I3" s="2"/>
      <c r="J3" s="65"/>
      <c r="L3" s="8"/>
      <c r="M3" s="1"/>
    </row>
    <row r="4" spans="1:24" s="35" customFormat="1" ht="15.75" thickBot="1">
      <c r="A4" s="10" t="s">
        <v>1</v>
      </c>
      <c r="B4" s="7" t="s">
        <v>2</v>
      </c>
      <c r="C4" s="64" t="s">
        <v>3</v>
      </c>
      <c r="D4" s="4" t="s">
        <v>4</v>
      </c>
      <c r="E4" s="5" t="s">
        <v>5</v>
      </c>
      <c r="F4" s="5" t="s">
        <v>6</v>
      </c>
      <c r="G4" s="6" t="s">
        <v>7</v>
      </c>
      <c r="H4" s="56"/>
      <c r="I4" s="56"/>
      <c r="J4" s="68" t="s">
        <v>24</v>
      </c>
      <c r="K4" s="69" t="s">
        <v>25</v>
      </c>
      <c r="L4" s="33"/>
      <c r="M4" s="33" t="s">
        <v>26</v>
      </c>
      <c r="N4" s="90" t="s">
        <v>27</v>
      </c>
      <c r="O4" s="68" t="s">
        <v>28</v>
      </c>
      <c r="P4" s="69" t="s">
        <v>29</v>
      </c>
      <c r="Q4" s="33"/>
      <c r="R4" s="33" t="s">
        <v>30</v>
      </c>
      <c r="S4" s="90" t="s">
        <v>31</v>
      </c>
      <c r="T4" s="118" t="s">
        <v>32</v>
      </c>
      <c r="U4" s="81" t="s">
        <v>33</v>
      </c>
      <c r="V4" s="82"/>
      <c r="W4" s="83" t="s">
        <v>60</v>
      </c>
      <c r="X4" s="1"/>
    </row>
    <row r="5" spans="1:24" s="34" customFormat="1" ht="15" customHeight="1">
      <c r="A5" s="45">
        <f>IF(ISBLANK(C5),"",1)</f>
        <v>1</v>
      </c>
      <c r="B5" s="36" t="str">
        <f aca="true" t="shared" si="0" ref="B5:B34">IF(ISBLANK(C5),"",IF(A5&lt;=Gold_11,Goldplakette,IF(A5&lt;=Silber_11,Silberplakette,IF(A5&lt;=Bronze_11,Bronzeplakette,Erinnerung))))</f>
        <v>G</v>
      </c>
      <c r="C5" s="57">
        <v>177</v>
      </c>
      <c r="D5" s="37">
        <f aca="true" t="shared" si="1" ref="D5:D34">IF(ISBLANK(C5),"",VLOOKUP(C5,Starter_Feld,2,FALSE))</f>
        <v>16199</v>
      </c>
      <c r="E5" s="38" t="str">
        <f aca="true" t="shared" si="2" ref="E5:E34">IF(ISBLANK(C5),"",VLOOKUP(C5,Starter_Feld,3,FALSE))</f>
        <v>Stangl, Robert</v>
      </c>
      <c r="F5" s="39" t="str">
        <f aca="true" t="shared" si="3" ref="F5:F34">IF(ISBLANK(C5),"",VLOOKUP(C5,Starter_Feld,4,FALSE))</f>
        <v>NAC Nittenau e.V.</v>
      </c>
      <c r="G5" s="40" t="str">
        <f aca="true" t="shared" si="4" ref="G5:G34">IF(ISBLANK(C5),"",VLOOKUP(C5,Starter_Feld,5,FALSE))</f>
        <v>Opel Kadett C</v>
      </c>
      <c r="H5" s="39">
        <f aca="true" t="shared" si="5" ref="H5:H34">IF(ISBLANK(C5),"",VLOOKUP(C5,Starter_Feld,7,FALSE))</f>
        <v>0</v>
      </c>
      <c r="I5" s="139">
        <f aca="true" t="shared" si="6" ref="I5:I34">IF(ISBLANK(C5),"",VLOOKUP(C5,Starter_Feld,8,FALSE))</f>
        <v>0</v>
      </c>
      <c r="J5" s="70">
        <v>0.0006342592592592592</v>
      </c>
      <c r="K5" s="71"/>
      <c r="L5" s="42">
        <f aca="true" t="shared" si="7" ref="L5:L34">SUM(0.000011575*K5)</f>
        <v>0</v>
      </c>
      <c r="M5" s="42">
        <f aca="true" t="shared" si="8" ref="M5:M34">SUM(J5,L5)</f>
        <v>0.0006342592592592592</v>
      </c>
      <c r="N5" s="91">
        <f aca="true" t="shared" si="9" ref="N5:N34">IF(J5&lt;&gt;0,M5,"")</f>
        <v>0.0006342592592592592</v>
      </c>
      <c r="O5" s="74">
        <v>0.0006400462962962962</v>
      </c>
      <c r="P5" s="75"/>
      <c r="Q5" s="42">
        <f aca="true" t="shared" si="10" ref="Q5:Q34">SUM(0.000011575*P5)</f>
        <v>0</v>
      </c>
      <c r="R5" s="42">
        <f aca="true" t="shared" si="11" ref="R5:R34">SUM(O5,Q5)</f>
        <v>0.0006400462962962962</v>
      </c>
      <c r="S5" s="84">
        <f aca="true" t="shared" si="12" ref="S5:S34">IF(O5&lt;&gt;0,R5,"")</f>
        <v>0.0006400462962962962</v>
      </c>
      <c r="T5" s="85">
        <f aca="true" t="shared" si="13" ref="T5:T34">MIN(N5,S5)</f>
        <v>0.0006342592592592592</v>
      </c>
      <c r="U5" s="86">
        <f aca="true" t="shared" si="14" ref="U5:U34">IF(O5=0,"",T5)</f>
        <v>0.0006342592592592592</v>
      </c>
      <c r="V5" s="87">
        <f aca="true" t="shared" si="15" ref="V5:V34">23-(20*(A5))/D$2</f>
        <v>21.75</v>
      </c>
      <c r="W5" s="141">
        <f aca="true" t="shared" si="16" ref="W5:W34">IF(O5=0,"",V5)</f>
        <v>21.75</v>
      </c>
      <c r="X5" s="1"/>
    </row>
    <row r="6" spans="1:24" s="34" customFormat="1" ht="15" customHeight="1">
      <c r="A6" s="46">
        <f aca="true" t="shared" si="17" ref="A6:A33">IF(ISBLANK(C6),"",A5+1)</f>
        <v>2</v>
      </c>
      <c r="B6" s="41" t="str">
        <f t="shared" si="0"/>
        <v>G</v>
      </c>
      <c r="C6" s="58">
        <v>184</v>
      </c>
      <c r="D6" s="37">
        <f t="shared" si="1"/>
        <v>0</v>
      </c>
      <c r="E6" s="38" t="str">
        <f t="shared" si="2"/>
        <v>Graßmann, Christian sen.</v>
      </c>
      <c r="F6" s="39" t="str">
        <f t="shared" si="3"/>
        <v>NAC Nittenau e.V.</v>
      </c>
      <c r="G6" s="40" t="str">
        <f t="shared" si="4"/>
        <v>BMW M 3</v>
      </c>
      <c r="H6" s="39">
        <f t="shared" si="5"/>
        <v>0</v>
      </c>
      <c r="I6" s="140">
        <f t="shared" si="6"/>
        <v>0</v>
      </c>
      <c r="J6" s="72">
        <v>0.0006494212962962963</v>
      </c>
      <c r="K6" s="73"/>
      <c r="L6" s="43">
        <f t="shared" si="7"/>
        <v>0</v>
      </c>
      <c r="M6" s="43">
        <f t="shared" si="8"/>
        <v>0.0006494212962962963</v>
      </c>
      <c r="N6" s="92">
        <f t="shared" si="9"/>
        <v>0.0006494212962962963</v>
      </c>
      <c r="O6" s="76">
        <v>0.0006424768518518518</v>
      </c>
      <c r="P6" s="77"/>
      <c r="Q6" s="43">
        <f t="shared" si="10"/>
        <v>0</v>
      </c>
      <c r="R6" s="43">
        <f t="shared" si="11"/>
        <v>0.0006424768518518518</v>
      </c>
      <c r="S6" s="88">
        <f t="shared" si="12"/>
        <v>0.0006424768518518518</v>
      </c>
      <c r="T6" s="85">
        <f t="shared" si="13"/>
        <v>0.0006424768518518518</v>
      </c>
      <c r="U6" s="89">
        <f t="shared" si="14"/>
        <v>0.0006424768518518518</v>
      </c>
      <c r="V6" s="87">
        <f t="shared" si="15"/>
        <v>20.5</v>
      </c>
      <c r="W6" s="142">
        <f t="shared" si="16"/>
        <v>20.5</v>
      </c>
      <c r="X6" s="1"/>
    </row>
    <row r="7" spans="1:24" s="34" customFormat="1" ht="15" customHeight="1">
      <c r="A7" s="46">
        <f t="shared" si="17"/>
        <v>3</v>
      </c>
      <c r="B7" s="41" t="str">
        <f t="shared" si="0"/>
        <v>G</v>
      </c>
      <c r="C7" s="58">
        <v>484</v>
      </c>
      <c r="D7" s="37">
        <f t="shared" si="1"/>
        <v>14234</v>
      </c>
      <c r="E7" s="38" t="str">
        <f t="shared" si="2"/>
        <v>Höppe, Andreas</v>
      </c>
      <c r="F7" s="39" t="str">
        <f t="shared" si="3"/>
        <v>RST-Mittelfranken</v>
      </c>
      <c r="G7" s="40" t="str">
        <f t="shared" si="4"/>
        <v>Opel Kadett C</v>
      </c>
      <c r="H7" s="39">
        <f t="shared" si="5"/>
        <v>0</v>
      </c>
      <c r="I7" s="140">
        <f t="shared" si="6"/>
        <v>0</v>
      </c>
      <c r="J7" s="72">
        <v>0.0006476851851851852</v>
      </c>
      <c r="K7" s="73"/>
      <c r="L7" s="43">
        <f t="shared" si="7"/>
        <v>0</v>
      </c>
      <c r="M7" s="43">
        <f t="shared" si="8"/>
        <v>0.0006476851851851852</v>
      </c>
      <c r="N7" s="92">
        <f t="shared" si="9"/>
        <v>0.0006476851851851852</v>
      </c>
      <c r="O7" s="76">
        <v>0.001374537037037037</v>
      </c>
      <c r="P7" s="77"/>
      <c r="Q7" s="43">
        <f t="shared" si="10"/>
        <v>0</v>
      </c>
      <c r="R7" s="43">
        <f t="shared" si="11"/>
        <v>0.001374537037037037</v>
      </c>
      <c r="S7" s="88">
        <f t="shared" si="12"/>
        <v>0.001374537037037037</v>
      </c>
      <c r="T7" s="85">
        <f t="shared" si="13"/>
        <v>0.0006476851851851852</v>
      </c>
      <c r="U7" s="89">
        <f t="shared" si="14"/>
        <v>0.0006476851851851852</v>
      </c>
      <c r="V7" s="87">
        <f t="shared" si="15"/>
        <v>19.25</v>
      </c>
      <c r="W7" s="142">
        <f t="shared" si="16"/>
        <v>19.25</v>
      </c>
      <c r="X7" s="1"/>
    </row>
    <row r="8" spans="1:24" s="34" customFormat="1" ht="15" customHeight="1">
      <c r="A8" s="46">
        <f t="shared" si="17"/>
        <v>4</v>
      </c>
      <c r="B8" s="41" t="str">
        <f t="shared" si="0"/>
        <v>S</v>
      </c>
      <c r="C8" s="58">
        <v>97</v>
      </c>
      <c r="D8" s="37">
        <f t="shared" si="1"/>
        <v>0</v>
      </c>
      <c r="E8" s="38" t="str">
        <f t="shared" si="2"/>
        <v>Grassmann, Christian jun</v>
      </c>
      <c r="F8" s="39" t="str">
        <f t="shared" si="3"/>
        <v>AC Nittenau</v>
      </c>
      <c r="G8" s="40" t="str">
        <f t="shared" si="4"/>
        <v>BMW e 92 M3</v>
      </c>
      <c r="H8" s="39">
        <f t="shared" si="5"/>
        <v>0</v>
      </c>
      <c r="I8" s="140">
        <f t="shared" si="6"/>
        <v>0</v>
      </c>
      <c r="J8" s="72">
        <v>0.0006528935185185185</v>
      </c>
      <c r="K8" s="73"/>
      <c r="L8" s="43">
        <f t="shared" si="7"/>
        <v>0</v>
      </c>
      <c r="M8" s="43">
        <f t="shared" si="8"/>
        <v>0.0006528935185185185</v>
      </c>
      <c r="N8" s="92">
        <f t="shared" si="9"/>
        <v>0.0006528935185185185</v>
      </c>
      <c r="O8" s="76">
        <v>0.0006517361111111112</v>
      </c>
      <c r="P8" s="77"/>
      <c r="Q8" s="43">
        <f t="shared" si="10"/>
        <v>0</v>
      </c>
      <c r="R8" s="43">
        <f t="shared" si="11"/>
        <v>0.0006517361111111112</v>
      </c>
      <c r="S8" s="88">
        <f t="shared" si="12"/>
        <v>0.0006517361111111112</v>
      </c>
      <c r="T8" s="85">
        <f t="shared" si="13"/>
        <v>0.0006517361111111112</v>
      </c>
      <c r="U8" s="89">
        <f t="shared" si="14"/>
        <v>0.0006517361111111112</v>
      </c>
      <c r="V8" s="87">
        <f t="shared" si="15"/>
        <v>18</v>
      </c>
      <c r="W8" s="142">
        <f t="shared" si="16"/>
        <v>18</v>
      </c>
      <c r="X8" s="1"/>
    </row>
    <row r="9" spans="1:24" s="34" customFormat="1" ht="15" customHeight="1">
      <c r="A9" s="46">
        <f t="shared" si="17"/>
        <v>5</v>
      </c>
      <c r="B9" s="41" t="str">
        <f t="shared" si="0"/>
        <v>S</v>
      </c>
      <c r="C9" s="58">
        <v>159</v>
      </c>
      <c r="D9" s="37">
        <f t="shared" si="1"/>
        <v>14498</v>
      </c>
      <c r="E9" s="38" t="str">
        <f t="shared" si="2"/>
        <v>Späth, Michael</v>
      </c>
      <c r="F9" s="39" t="str">
        <f t="shared" si="3"/>
        <v>Rennsport-Team Mittelfranken</v>
      </c>
      <c r="G9" s="40" t="str">
        <f t="shared" si="4"/>
        <v>Opel Kadett C-Coupe</v>
      </c>
      <c r="H9" s="39">
        <f t="shared" si="5"/>
        <v>0</v>
      </c>
      <c r="I9" s="140">
        <f t="shared" si="6"/>
        <v>0</v>
      </c>
      <c r="J9" s="72">
        <v>0.0006721064814814814</v>
      </c>
      <c r="K9" s="73"/>
      <c r="L9" s="43">
        <f t="shared" si="7"/>
        <v>0</v>
      </c>
      <c r="M9" s="43">
        <f t="shared" si="8"/>
        <v>0.0006721064814814814</v>
      </c>
      <c r="N9" s="92">
        <f t="shared" si="9"/>
        <v>0.0006721064814814814</v>
      </c>
      <c r="O9" s="76">
        <v>0.001392361111111111</v>
      </c>
      <c r="P9" s="77">
        <v>45</v>
      </c>
      <c r="Q9" s="43">
        <f t="shared" si="10"/>
        <v>0.000520875</v>
      </c>
      <c r="R9" s="43">
        <f t="shared" si="11"/>
        <v>0.0019132361111111108</v>
      </c>
      <c r="S9" s="88">
        <f t="shared" si="12"/>
        <v>0.0019132361111111108</v>
      </c>
      <c r="T9" s="85">
        <f t="shared" si="13"/>
        <v>0.0006721064814814814</v>
      </c>
      <c r="U9" s="89">
        <f t="shared" si="14"/>
        <v>0.0006721064814814814</v>
      </c>
      <c r="V9" s="87">
        <f t="shared" si="15"/>
        <v>16.75</v>
      </c>
      <c r="W9" s="142">
        <f t="shared" si="16"/>
        <v>16.75</v>
      </c>
      <c r="X9" s="1"/>
    </row>
    <row r="10" spans="1:24" s="34" customFormat="1" ht="15" customHeight="1">
      <c r="A10" s="46">
        <f t="shared" si="17"/>
        <v>6</v>
      </c>
      <c r="B10" s="41" t="str">
        <f t="shared" si="0"/>
        <v>S</v>
      </c>
      <c r="C10" s="58">
        <v>156</v>
      </c>
      <c r="D10" s="37">
        <f t="shared" si="1"/>
        <v>12963</v>
      </c>
      <c r="E10" s="38" t="str">
        <f t="shared" si="2"/>
        <v>Huber, Harald</v>
      </c>
      <c r="F10" s="39" t="str">
        <f t="shared" si="3"/>
        <v>NAC Amberg</v>
      </c>
      <c r="G10" s="40" t="str">
        <f t="shared" si="4"/>
        <v>Opel Kadett C-Coupe</v>
      </c>
      <c r="H10" s="39">
        <f t="shared" si="5"/>
        <v>0</v>
      </c>
      <c r="I10" s="140">
        <f t="shared" si="6"/>
        <v>0</v>
      </c>
      <c r="J10" s="72">
        <v>0.0006856481481481482</v>
      </c>
      <c r="K10" s="73"/>
      <c r="L10" s="43">
        <f t="shared" si="7"/>
        <v>0</v>
      </c>
      <c r="M10" s="43">
        <f t="shared" si="8"/>
        <v>0.0006856481481481482</v>
      </c>
      <c r="N10" s="92">
        <f t="shared" si="9"/>
        <v>0.0006856481481481482</v>
      </c>
      <c r="O10" s="76">
        <v>0.0006842592592592591</v>
      </c>
      <c r="P10" s="77"/>
      <c r="Q10" s="43">
        <f t="shared" si="10"/>
        <v>0</v>
      </c>
      <c r="R10" s="43">
        <f t="shared" si="11"/>
        <v>0.0006842592592592591</v>
      </c>
      <c r="S10" s="88">
        <f t="shared" si="12"/>
        <v>0.0006842592592592591</v>
      </c>
      <c r="T10" s="85">
        <f t="shared" si="13"/>
        <v>0.0006842592592592591</v>
      </c>
      <c r="U10" s="89">
        <f t="shared" si="14"/>
        <v>0.0006842592592592591</v>
      </c>
      <c r="V10" s="87">
        <f t="shared" si="15"/>
        <v>15.5</v>
      </c>
      <c r="W10" s="142">
        <f t="shared" si="16"/>
        <v>15.5</v>
      </c>
      <c r="X10" s="1"/>
    </row>
    <row r="11" spans="1:24" s="34" customFormat="1" ht="15" customHeight="1">
      <c r="A11" s="46">
        <f t="shared" si="17"/>
        <v>7</v>
      </c>
      <c r="B11" s="41" t="str">
        <f t="shared" si="0"/>
        <v>S</v>
      </c>
      <c r="C11" s="58">
        <v>520</v>
      </c>
      <c r="D11" s="37">
        <f t="shared" si="1"/>
        <v>15211</v>
      </c>
      <c r="E11" s="38" t="str">
        <f t="shared" si="2"/>
        <v>Hentschel, Patrick</v>
      </c>
      <c r="F11" s="39" t="str">
        <f t="shared" si="3"/>
        <v>MSC Bollenbachtal</v>
      </c>
      <c r="G11" s="40" t="str">
        <f t="shared" si="4"/>
        <v>Renault R5 GTE</v>
      </c>
      <c r="H11" s="39">
        <f t="shared" si="5"/>
        <v>0</v>
      </c>
      <c r="I11" s="140">
        <f t="shared" si="6"/>
        <v>0</v>
      </c>
      <c r="J11" s="72">
        <v>0.0007012731481481482</v>
      </c>
      <c r="K11" s="73"/>
      <c r="L11" s="43">
        <f t="shared" si="7"/>
        <v>0</v>
      </c>
      <c r="M11" s="43">
        <f t="shared" si="8"/>
        <v>0.0007012731481481482</v>
      </c>
      <c r="N11" s="92">
        <f t="shared" si="9"/>
        <v>0.0007012731481481482</v>
      </c>
      <c r="O11" s="76">
        <v>0.03125</v>
      </c>
      <c r="P11" s="77"/>
      <c r="Q11" s="43">
        <f t="shared" si="10"/>
        <v>0</v>
      </c>
      <c r="R11" s="43">
        <f t="shared" si="11"/>
        <v>0.03125</v>
      </c>
      <c r="S11" s="88">
        <f t="shared" si="12"/>
        <v>0.03125</v>
      </c>
      <c r="T11" s="85">
        <f t="shared" si="13"/>
        <v>0.0007012731481481482</v>
      </c>
      <c r="U11" s="89">
        <f t="shared" si="14"/>
        <v>0.0007012731481481482</v>
      </c>
      <c r="V11" s="87">
        <f t="shared" si="15"/>
        <v>14.25</v>
      </c>
      <c r="W11" s="142">
        <f t="shared" si="16"/>
        <v>14.25</v>
      </c>
      <c r="X11" s="1"/>
    </row>
    <row r="12" spans="1:24" s="34" customFormat="1" ht="15" customHeight="1">
      <c r="A12" s="46">
        <f t="shared" si="17"/>
        <v>8</v>
      </c>
      <c r="B12" s="41" t="str">
        <f t="shared" si="0"/>
        <v>B</v>
      </c>
      <c r="C12" s="58">
        <v>62</v>
      </c>
      <c r="D12" s="37">
        <f t="shared" si="1"/>
        <v>0</v>
      </c>
      <c r="E12" s="38" t="str">
        <f t="shared" si="2"/>
        <v>Köbel, Kai</v>
      </c>
      <c r="F12" s="39">
        <f t="shared" si="3"/>
        <v>0</v>
      </c>
      <c r="G12" s="40" t="str">
        <f t="shared" si="4"/>
        <v>Renault Clio RS</v>
      </c>
      <c r="H12" s="39">
        <f t="shared" si="5"/>
        <v>0</v>
      </c>
      <c r="I12" s="140">
        <f t="shared" si="6"/>
        <v>0</v>
      </c>
      <c r="J12" s="72">
        <v>0.0007155092592592592</v>
      </c>
      <c r="K12" s="73" t="s">
        <v>47</v>
      </c>
      <c r="L12" s="43">
        <f t="shared" si="7"/>
        <v>5.7875E-05</v>
      </c>
      <c r="M12" s="43">
        <f t="shared" si="8"/>
        <v>0.0007733842592592591</v>
      </c>
      <c r="N12" s="92">
        <f t="shared" si="9"/>
        <v>0.0007733842592592591</v>
      </c>
      <c r="O12" s="76">
        <v>0.0007111111111111111</v>
      </c>
      <c r="P12" s="77"/>
      <c r="Q12" s="43">
        <f t="shared" si="10"/>
        <v>0</v>
      </c>
      <c r="R12" s="43">
        <f t="shared" si="11"/>
        <v>0.0007111111111111111</v>
      </c>
      <c r="S12" s="88">
        <f t="shared" si="12"/>
        <v>0.0007111111111111111</v>
      </c>
      <c r="T12" s="85">
        <f t="shared" si="13"/>
        <v>0.0007111111111111111</v>
      </c>
      <c r="U12" s="89">
        <f t="shared" si="14"/>
        <v>0.0007111111111111111</v>
      </c>
      <c r="V12" s="87">
        <f t="shared" si="15"/>
        <v>13</v>
      </c>
      <c r="W12" s="142">
        <f t="shared" si="16"/>
        <v>13</v>
      </c>
      <c r="X12" s="1"/>
    </row>
    <row r="13" spans="1:24" s="34" customFormat="1" ht="15" customHeight="1">
      <c r="A13" s="46">
        <f t="shared" si="17"/>
        <v>9</v>
      </c>
      <c r="B13" s="41" t="str">
        <f t="shared" si="0"/>
        <v>B</v>
      </c>
      <c r="C13" s="58">
        <v>135</v>
      </c>
      <c r="D13" s="37">
        <f t="shared" si="1"/>
        <v>13720</v>
      </c>
      <c r="E13" s="38" t="str">
        <f t="shared" si="2"/>
        <v>Kunz, Marco</v>
      </c>
      <c r="F13" s="39" t="str">
        <f t="shared" si="3"/>
        <v>MSC Wasgau</v>
      </c>
      <c r="G13" s="40" t="str">
        <f t="shared" si="4"/>
        <v>VW Polo G40</v>
      </c>
      <c r="H13" s="39">
        <f t="shared" si="5"/>
        <v>0</v>
      </c>
      <c r="I13" s="140">
        <f t="shared" si="6"/>
        <v>0</v>
      </c>
      <c r="J13" s="72">
        <v>0.0007042824074074074</v>
      </c>
      <c r="K13" s="73" t="s">
        <v>47</v>
      </c>
      <c r="L13" s="43">
        <f t="shared" si="7"/>
        <v>5.7875E-05</v>
      </c>
      <c r="M13" s="43">
        <f t="shared" si="8"/>
        <v>0.0007621574074074074</v>
      </c>
      <c r="N13" s="92">
        <f t="shared" si="9"/>
        <v>0.0007621574074074074</v>
      </c>
      <c r="O13" s="76">
        <v>0.000715625</v>
      </c>
      <c r="P13" s="77"/>
      <c r="Q13" s="43">
        <f t="shared" si="10"/>
        <v>0</v>
      </c>
      <c r="R13" s="43">
        <f t="shared" si="11"/>
        <v>0.000715625</v>
      </c>
      <c r="S13" s="88">
        <f t="shared" si="12"/>
        <v>0.000715625</v>
      </c>
      <c r="T13" s="85">
        <f t="shared" si="13"/>
        <v>0.000715625</v>
      </c>
      <c r="U13" s="89">
        <f t="shared" si="14"/>
        <v>0.000715625</v>
      </c>
      <c r="V13" s="87">
        <f t="shared" si="15"/>
        <v>11.75</v>
      </c>
      <c r="W13" s="142">
        <f t="shared" si="16"/>
        <v>11.75</v>
      </c>
      <c r="X13" s="1"/>
    </row>
    <row r="14" spans="1:24" s="34" customFormat="1" ht="15" customHeight="1">
      <c r="A14" s="46">
        <f t="shared" si="17"/>
        <v>10</v>
      </c>
      <c r="B14" s="41" t="str">
        <f t="shared" si="0"/>
        <v>B</v>
      </c>
      <c r="C14" s="58">
        <v>157</v>
      </c>
      <c r="D14" s="37">
        <f t="shared" si="1"/>
        <v>12917</v>
      </c>
      <c r="E14" s="38" t="str">
        <f t="shared" si="2"/>
        <v>Grosch, Oliver</v>
      </c>
      <c r="F14" s="39" t="str">
        <f t="shared" si="3"/>
        <v>NAC Amberg</v>
      </c>
      <c r="G14" s="40" t="str">
        <f t="shared" si="4"/>
        <v>Opel Kadett C-Coupe</v>
      </c>
      <c r="H14" s="39">
        <f t="shared" si="5"/>
        <v>0</v>
      </c>
      <c r="I14" s="140">
        <f t="shared" si="6"/>
        <v>0</v>
      </c>
      <c r="J14" s="72">
        <v>0.0006775462962962963</v>
      </c>
      <c r="K14" s="73" t="s">
        <v>47</v>
      </c>
      <c r="L14" s="43">
        <f t="shared" si="7"/>
        <v>5.7875E-05</v>
      </c>
      <c r="M14" s="43">
        <f t="shared" si="8"/>
        <v>0.0007354212962962963</v>
      </c>
      <c r="N14" s="92">
        <f t="shared" si="9"/>
        <v>0.0007354212962962963</v>
      </c>
      <c r="O14" s="76">
        <v>0.0006829861111111111</v>
      </c>
      <c r="P14" s="77">
        <v>5</v>
      </c>
      <c r="Q14" s="43">
        <f t="shared" si="10"/>
        <v>5.7875E-05</v>
      </c>
      <c r="R14" s="43">
        <f t="shared" si="11"/>
        <v>0.0007408611111111111</v>
      </c>
      <c r="S14" s="88">
        <f t="shared" si="12"/>
        <v>0.0007408611111111111</v>
      </c>
      <c r="T14" s="85">
        <f t="shared" si="13"/>
        <v>0.0007354212962962963</v>
      </c>
      <c r="U14" s="89">
        <f t="shared" si="14"/>
        <v>0.0007354212962962963</v>
      </c>
      <c r="V14" s="87">
        <f t="shared" si="15"/>
        <v>10.5</v>
      </c>
      <c r="W14" s="142">
        <f t="shared" si="16"/>
        <v>10.5</v>
      </c>
      <c r="X14" s="1"/>
    </row>
    <row r="15" spans="1:24" s="34" customFormat="1" ht="15" customHeight="1">
      <c r="A15" s="46">
        <f t="shared" si="17"/>
        <v>11</v>
      </c>
      <c r="B15" s="41" t="str">
        <f t="shared" si="0"/>
        <v>B</v>
      </c>
      <c r="C15" s="58">
        <v>92</v>
      </c>
      <c r="D15" s="37">
        <f t="shared" si="1"/>
        <v>0</v>
      </c>
      <c r="E15" s="38" t="str">
        <f t="shared" si="2"/>
        <v>Pechtl, Siegfried</v>
      </c>
      <c r="F15" s="39" t="str">
        <f t="shared" si="3"/>
        <v>MSC Pfatter</v>
      </c>
      <c r="G15" s="40" t="str">
        <f t="shared" si="4"/>
        <v>Lotus Elise</v>
      </c>
      <c r="H15" s="39">
        <f t="shared" si="5"/>
        <v>0</v>
      </c>
      <c r="I15" s="140">
        <f t="shared" si="6"/>
        <v>0</v>
      </c>
      <c r="J15" s="72">
        <v>0.0007504629629629629</v>
      </c>
      <c r="K15" s="73"/>
      <c r="L15" s="43">
        <f t="shared" si="7"/>
        <v>0</v>
      </c>
      <c r="M15" s="43">
        <f t="shared" si="8"/>
        <v>0.0007504629629629629</v>
      </c>
      <c r="N15" s="92">
        <f t="shared" si="9"/>
        <v>0.0007504629629629629</v>
      </c>
      <c r="O15" s="76">
        <v>0.000771875</v>
      </c>
      <c r="P15" s="77"/>
      <c r="Q15" s="43">
        <f t="shared" si="10"/>
        <v>0</v>
      </c>
      <c r="R15" s="43">
        <f t="shared" si="11"/>
        <v>0.000771875</v>
      </c>
      <c r="S15" s="88">
        <f t="shared" si="12"/>
        <v>0.000771875</v>
      </c>
      <c r="T15" s="85">
        <f t="shared" si="13"/>
        <v>0.0007504629629629629</v>
      </c>
      <c r="U15" s="89">
        <f t="shared" si="14"/>
        <v>0.0007504629629629629</v>
      </c>
      <c r="V15" s="87">
        <f t="shared" si="15"/>
        <v>9.25</v>
      </c>
      <c r="W15" s="142">
        <f t="shared" si="16"/>
        <v>9.25</v>
      </c>
      <c r="X15" s="1"/>
    </row>
    <row r="16" spans="1:24" s="34" customFormat="1" ht="15" customHeight="1">
      <c r="A16" s="46">
        <f t="shared" si="17"/>
        <v>12</v>
      </c>
      <c r="B16" s="41" t="str">
        <f t="shared" si="0"/>
        <v>B</v>
      </c>
      <c r="C16" s="58">
        <v>312</v>
      </c>
      <c r="D16" s="37">
        <f t="shared" si="1"/>
        <v>15075</v>
      </c>
      <c r="E16" s="38" t="str">
        <f t="shared" si="2"/>
        <v>Venter, Alexander</v>
      </c>
      <c r="F16" s="39" t="str">
        <f t="shared" si="3"/>
        <v>MSC Zorn</v>
      </c>
      <c r="G16" s="40" t="str">
        <f t="shared" si="4"/>
        <v>BMW E30 318 is</v>
      </c>
      <c r="H16" s="39">
        <f t="shared" si="5"/>
        <v>0</v>
      </c>
      <c r="I16" s="140">
        <f t="shared" si="6"/>
        <v>0</v>
      </c>
      <c r="J16" s="72">
        <v>0.0007606481481481482</v>
      </c>
      <c r="K16" s="73"/>
      <c r="L16" s="43">
        <f t="shared" si="7"/>
        <v>0</v>
      </c>
      <c r="M16" s="43">
        <f t="shared" si="8"/>
        <v>0.0007606481481481482</v>
      </c>
      <c r="N16" s="92">
        <f t="shared" si="9"/>
        <v>0.0007606481481481482</v>
      </c>
      <c r="O16" s="76">
        <v>0.0007702546296296295</v>
      </c>
      <c r="P16" s="77">
        <v>5</v>
      </c>
      <c r="Q16" s="43">
        <f t="shared" si="10"/>
        <v>5.7875E-05</v>
      </c>
      <c r="R16" s="43">
        <f t="shared" si="11"/>
        <v>0.0008281296296296295</v>
      </c>
      <c r="S16" s="88">
        <f t="shared" si="12"/>
        <v>0.0008281296296296295</v>
      </c>
      <c r="T16" s="85">
        <f t="shared" si="13"/>
        <v>0.0007606481481481482</v>
      </c>
      <c r="U16" s="89">
        <f t="shared" si="14"/>
        <v>0.0007606481481481482</v>
      </c>
      <c r="V16" s="87">
        <f t="shared" si="15"/>
        <v>8</v>
      </c>
      <c r="W16" s="142">
        <f t="shared" si="16"/>
        <v>8</v>
      </c>
      <c r="X16" s="1"/>
    </row>
    <row r="17" spans="1:24" s="34" customFormat="1" ht="15" customHeight="1">
      <c r="A17" s="46">
        <f t="shared" si="17"/>
        <v>13</v>
      </c>
      <c r="B17" s="41" t="str">
        <f t="shared" si="0"/>
        <v>E</v>
      </c>
      <c r="C17" s="58">
        <v>61</v>
      </c>
      <c r="D17" s="37">
        <f t="shared" si="1"/>
        <v>0</v>
      </c>
      <c r="E17" s="38" t="str">
        <f t="shared" si="2"/>
        <v>Köbel, Thomas</v>
      </c>
      <c r="F17" s="39">
        <f t="shared" si="3"/>
        <v>0</v>
      </c>
      <c r="G17" s="40" t="str">
        <f t="shared" si="4"/>
        <v>Renault Clio RS</v>
      </c>
      <c r="H17" s="39">
        <f t="shared" si="5"/>
        <v>0</v>
      </c>
      <c r="I17" s="140">
        <f t="shared" si="6"/>
        <v>0</v>
      </c>
      <c r="J17" s="72">
        <v>0.0007071759259259259</v>
      </c>
      <c r="K17" s="73" t="s">
        <v>160</v>
      </c>
      <c r="L17" s="43">
        <f t="shared" si="7"/>
        <v>0.000173625</v>
      </c>
      <c r="M17" s="43">
        <f t="shared" si="8"/>
        <v>0.0008808009259259259</v>
      </c>
      <c r="N17" s="92">
        <f t="shared" si="9"/>
        <v>0.0008808009259259259</v>
      </c>
      <c r="O17" s="76">
        <v>0.0007056712962962963</v>
      </c>
      <c r="P17" s="77">
        <v>10</v>
      </c>
      <c r="Q17" s="43">
        <f t="shared" si="10"/>
        <v>0.00011575</v>
      </c>
      <c r="R17" s="43">
        <f t="shared" si="11"/>
        <v>0.0008214212962962962</v>
      </c>
      <c r="S17" s="88">
        <f t="shared" si="12"/>
        <v>0.0008214212962962962</v>
      </c>
      <c r="T17" s="85">
        <f t="shared" si="13"/>
        <v>0.0008214212962962962</v>
      </c>
      <c r="U17" s="89">
        <f t="shared" si="14"/>
        <v>0.0008214212962962962</v>
      </c>
      <c r="V17" s="87">
        <f t="shared" si="15"/>
        <v>6.75</v>
      </c>
      <c r="W17" s="142">
        <f t="shared" si="16"/>
        <v>6.75</v>
      </c>
      <c r="X17" s="1"/>
    </row>
    <row r="18" spans="1:24" s="34" customFormat="1" ht="15" customHeight="1">
      <c r="A18" s="46">
        <f t="shared" si="17"/>
        <v>14</v>
      </c>
      <c r="B18" s="41" t="str">
        <f t="shared" si="0"/>
        <v>E</v>
      </c>
      <c r="C18" s="58">
        <v>32</v>
      </c>
      <c r="D18" s="37">
        <f t="shared" si="1"/>
        <v>16167</v>
      </c>
      <c r="E18" s="38" t="str">
        <f t="shared" si="2"/>
        <v>Orlikowski, Anna-Lisa</v>
      </c>
      <c r="F18" s="39">
        <f t="shared" si="3"/>
        <v>0</v>
      </c>
      <c r="G18" s="40" t="str">
        <f t="shared" si="4"/>
        <v>BMW E30 318 is</v>
      </c>
      <c r="H18" s="39">
        <f t="shared" si="5"/>
        <v>0</v>
      </c>
      <c r="I18" s="140">
        <f t="shared" si="6"/>
        <v>1</v>
      </c>
      <c r="J18" s="144">
        <v>0.0008408564814814815</v>
      </c>
      <c r="K18" s="73" t="s">
        <v>47</v>
      </c>
      <c r="L18" s="43">
        <f t="shared" si="7"/>
        <v>5.7875E-05</v>
      </c>
      <c r="M18" s="43">
        <f t="shared" si="8"/>
        <v>0.0008987314814814815</v>
      </c>
      <c r="N18" s="92">
        <f t="shared" si="9"/>
        <v>0.0008987314814814815</v>
      </c>
      <c r="O18" s="76">
        <v>0.0008516203703703703</v>
      </c>
      <c r="P18" s="77">
        <v>5</v>
      </c>
      <c r="Q18" s="43">
        <f t="shared" si="10"/>
        <v>5.7875E-05</v>
      </c>
      <c r="R18" s="43">
        <f t="shared" si="11"/>
        <v>0.0009094953703703703</v>
      </c>
      <c r="S18" s="88">
        <f t="shared" si="12"/>
        <v>0.0009094953703703703</v>
      </c>
      <c r="T18" s="85">
        <f t="shared" si="13"/>
        <v>0.0008987314814814815</v>
      </c>
      <c r="U18" s="89">
        <f t="shared" si="14"/>
        <v>0.0008987314814814815</v>
      </c>
      <c r="V18" s="87">
        <f t="shared" si="15"/>
        <v>5.5</v>
      </c>
      <c r="W18" s="142">
        <f t="shared" si="16"/>
        <v>5.5</v>
      </c>
      <c r="X18" s="1"/>
    </row>
    <row r="19" spans="1:24" s="34" customFormat="1" ht="15" customHeight="1">
      <c r="A19" s="46">
        <f t="shared" si="17"/>
        <v>15</v>
      </c>
      <c r="B19" s="41" t="str">
        <f t="shared" si="0"/>
        <v>E</v>
      </c>
      <c r="C19" s="58">
        <v>308</v>
      </c>
      <c r="D19" s="37">
        <f t="shared" si="1"/>
        <v>16031</v>
      </c>
      <c r="E19" s="38" t="str">
        <f t="shared" si="2"/>
        <v>Michel, Manuel</v>
      </c>
      <c r="F19" s="39">
        <f t="shared" si="3"/>
        <v>0</v>
      </c>
      <c r="G19" s="40" t="str">
        <f t="shared" si="4"/>
        <v>VW Golf</v>
      </c>
      <c r="H19" s="39">
        <f t="shared" si="5"/>
        <v>0</v>
      </c>
      <c r="I19" s="140">
        <f t="shared" si="6"/>
        <v>0</v>
      </c>
      <c r="J19" s="72">
        <v>0.0007821759259259261</v>
      </c>
      <c r="K19" s="73" t="s">
        <v>160</v>
      </c>
      <c r="L19" s="43">
        <f t="shared" si="7"/>
        <v>0.000173625</v>
      </c>
      <c r="M19" s="43">
        <f t="shared" si="8"/>
        <v>0.0009558009259259261</v>
      </c>
      <c r="N19" s="92">
        <f t="shared" si="9"/>
        <v>0.0009558009259259261</v>
      </c>
      <c r="O19" s="76">
        <v>0.03125</v>
      </c>
      <c r="P19" s="77"/>
      <c r="Q19" s="43">
        <f t="shared" si="10"/>
        <v>0</v>
      </c>
      <c r="R19" s="43">
        <f t="shared" si="11"/>
        <v>0.03125</v>
      </c>
      <c r="S19" s="88">
        <f t="shared" si="12"/>
        <v>0.03125</v>
      </c>
      <c r="T19" s="85">
        <f t="shared" si="13"/>
        <v>0.0009558009259259261</v>
      </c>
      <c r="U19" s="89">
        <f t="shared" si="14"/>
        <v>0.0009558009259259261</v>
      </c>
      <c r="V19" s="87">
        <f t="shared" si="15"/>
        <v>4.25</v>
      </c>
      <c r="W19" s="142">
        <f t="shared" si="16"/>
        <v>4.25</v>
      </c>
      <c r="X19" s="1"/>
    </row>
    <row r="20" spans="1:24" s="34" customFormat="1" ht="15" customHeight="1">
      <c r="A20" s="161">
        <f t="shared" si="17"/>
        <v>16</v>
      </c>
      <c r="B20" s="162" t="str">
        <f t="shared" si="0"/>
        <v>E</v>
      </c>
      <c r="C20" s="58">
        <v>201</v>
      </c>
      <c r="D20" s="37">
        <f t="shared" si="1"/>
        <v>20196</v>
      </c>
      <c r="E20" s="38" t="str">
        <f t="shared" si="2"/>
        <v>Appl, Franz</v>
      </c>
      <c r="F20" s="39" t="str">
        <f t="shared" si="3"/>
        <v>ATC Weiden</v>
      </c>
      <c r="G20" s="40" t="str">
        <f t="shared" si="4"/>
        <v>Opel Kadett</v>
      </c>
      <c r="H20" s="39">
        <f t="shared" si="5"/>
        <v>0</v>
      </c>
      <c r="I20" s="140">
        <f t="shared" si="6"/>
        <v>0</v>
      </c>
      <c r="J20" s="72">
        <v>0.03125</v>
      </c>
      <c r="K20" s="73"/>
      <c r="L20" s="43">
        <f t="shared" si="7"/>
        <v>0</v>
      </c>
      <c r="M20" s="43">
        <f t="shared" si="8"/>
        <v>0.03125</v>
      </c>
      <c r="N20" s="92">
        <f t="shared" si="9"/>
        <v>0.03125</v>
      </c>
      <c r="O20" s="76">
        <v>0.03125</v>
      </c>
      <c r="P20" s="77"/>
      <c r="Q20" s="43">
        <f t="shared" si="10"/>
        <v>0</v>
      </c>
      <c r="R20" s="43">
        <f t="shared" si="11"/>
        <v>0.03125</v>
      </c>
      <c r="S20" s="88">
        <f t="shared" si="12"/>
        <v>0.03125</v>
      </c>
      <c r="T20" s="85">
        <f t="shared" si="13"/>
        <v>0.03125</v>
      </c>
      <c r="U20" s="89">
        <f t="shared" si="14"/>
        <v>0.03125</v>
      </c>
      <c r="V20" s="87">
        <f t="shared" si="15"/>
        <v>3</v>
      </c>
      <c r="W20" s="163">
        <f t="shared" si="16"/>
        <v>3</v>
      </c>
      <c r="X20" s="1"/>
    </row>
    <row r="21" spans="1:24" s="34" customFormat="1" ht="15" customHeight="1">
      <c r="A21" s="46">
        <f t="shared" si="17"/>
      </c>
      <c r="B21" s="41">
        <f t="shared" si="0"/>
      </c>
      <c r="C21" s="58"/>
      <c r="D21" s="37">
        <f t="shared" si="1"/>
      </c>
      <c r="E21" s="38">
        <f t="shared" si="2"/>
      </c>
      <c r="F21" s="39">
        <f t="shared" si="3"/>
      </c>
      <c r="G21" s="40">
        <f t="shared" si="4"/>
      </c>
      <c r="H21" s="39">
        <f t="shared" si="5"/>
      </c>
      <c r="I21" s="140">
        <f t="shared" si="6"/>
      </c>
      <c r="J21" s="72"/>
      <c r="K21" s="73"/>
      <c r="L21" s="43">
        <f t="shared" si="7"/>
        <v>0</v>
      </c>
      <c r="M21" s="43">
        <f t="shared" si="8"/>
        <v>0</v>
      </c>
      <c r="N21" s="92">
        <f t="shared" si="9"/>
      </c>
      <c r="O21" s="76"/>
      <c r="P21" s="77"/>
      <c r="Q21" s="43">
        <f t="shared" si="10"/>
        <v>0</v>
      </c>
      <c r="R21" s="43">
        <f t="shared" si="11"/>
        <v>0</v>
      </c>
      <c r="S21" s="88">
        <f t="shared" si="12"/>
      </c>
      <c r="T21" s="85">
        <f t="shared" si="13"/>
        <v>0</v>
      </c>
      <c r="U21" s="89">
        <f t="shared" si="14"/>
      </c>
      <c r="V21" s="87" t="e">
        <f t="shared" si="15"/>
        <v>#VALUE!</v>
      </c>
      <c r="W21" s="142">
        <f t="shared" si="16"/>
      </c>
      <c r="X21" s="1"/>
    </row>
    <row r="22" spans="1:24" s="34" customFormat="1" ht="15" customHeight="1">
      <c r="A22" s="46">
        <f t="shared" si="17"/>
      </c>
      <c r="B22" s="41">
        <f t="shared" si="0"/>
      </c>
      <c r="C22" s="58"/>
      <c r="D22" s="37">
        <f t="shared" si="1"/>
      </c>
      <c r="E22" s="38">
        <f t="shared" si="2"/>
      </c>
      <c r="F22" s="39">
        <f t="shared" si="3"/>
      </c>
      <c r="G22" s="40">
        <f t="shared" si="4"/>
      </c>
      <c r="H22" s="39">
        <f t="shared" si="5"/>
      </c>
      <c r="I22" s="140">
        <f t="shared" si="6"/>
      </c>
      <c r="J22" s="72"/>
      <c r="K22" s="73"/>
      <c r="L22" s="43">
        <f t="shared" si="7"/>
        <v>0</v>
      </c>
      <c r="M22" s="43">
        <f t="shared" si="8"/>
        <v>0</v>
      </c>
      <c r="N22" s="92">
        <f t="shared" si="9"/>
      </c>
      <c r="O22" s="76"/>
      <c r="P22" s="77"/>
      <c r="Q22" s="43">
        <f t="shared" si="10"/>
        <v>0</v>
      </c>
      <c r="R22" s="43">
        <f t="shared" si="11"/>
        <v>0</v>
      </c>
      <c r="S22" s="88">
        <f t="shared" si="12"/>
      </c>
      <c r="T22" s="85">
        <f t="shared" si="13"/>
        <v>0</v>
      </c>
      <c r="U22" s="89">
        <f t="shared" si="14"/>
      </c>
      <c r="V22" s="87" t="e">
        <f t="shared" si="15"/>
        <v>#VALUE!</v>
      </c>
      <c r="W22" s="142">
        <f t="shared" si="16"/>
      </c>
      <c r="X22" s="1"/>
    </row>
    <row r="23" spans="1:24" s="34" customFormat="1" ht="15" customHeight="1">
      <c r="A23" s="46">
        <f t="shared" si="17"/>
      </c>
      <c r="B23" s="41">
        <f t="shared" si="0"/>
      </c>
      <c r="C23" s="58"/>
      <c r="D23" s="37">
        <f t="shared" si="1"/>
      </c>
      <c r="E23" s="38">
        <f t="shared" si="2"/>
      </c>
      <c r="F23" s="39">
        <f t="shared" si="3"/>
      </c>
      <c r="G23" s="40">
        <f t="shared" si="4"/>
      </c>
      <c r="H23" s="39">
        <f t="shared" si="5"/>
      </c>
      <c r="I23" s="140">
        <f t="shared" si="6"/>
      </c>
      <c r="J23" s="72"/>
      <c r="K23" s="73"/>
      <c r="L23" s="43">
        <f t="shared" si="7"/>
        <v>0</v>
      </c>
      <c r="M23" s="43">
        <f t="shared" si="8"/>
        <v>0</v>
      </c>
      <c r="N23" s="92">
        <f t="shared" si="9"/>
      </c>
      <c r="O23" s="76"/>
      <c r="P23" s="77"/>
      <c r="Q23" s="43">
        <f t="shared" si="10"/>
        <v>0</v>
      </c>
      <c r="R23" s="43">
        <f t="shared" si="11"/>
        <v>0</v>
      </c>
      <c r="S23" s="88">
        <f t="shared" si="12"/>
      </c>
      <c r="T23" s="85">
        <f t="shared" si="13"/>
        <v>0</v>
      </c>
      <c r="U23" s="89">
        <f t="shared" si="14"/>
      </c>
      <c r="V23" s="87" t="e">
        <f t="shared" si="15"/>
        <v>#VALUE!</v>
      </c>
      <c r="W23" s="142">
        <f t="shared" si="16"/>
      </c>
      <c r="X23" s="1"/>
    </row>
    <row r="24" spans="1:24" s="34" customFormat="1" ht="15" customHeight="1">
      <c r="A24" s="46">
        <f t="shared" si="17"/>
      </c>
      <c r="B24" s="41">
        <f t="shared" si="0"/>
      </c>
      <c r="C24" s="58"/>
      <c r="D24" s="37">
        <f t="shared" si="1"/>
      </c>
      <c r="E24" s="38">
        <f t="shared" si="2"/>
      </c>
      <c r="F24" s="39">
        <f t="shared" si="3"/>
      </c>
      <c r="G24" s="40">
        <f t="shared" si="4"/>
      </c>
      <c r="H24" s="39">
        <f t="shared" si="5"/>
      </c>
      <c r="I24" s="140">
        <f t="shared" si="6"/>
      </c>
      <c r="J24" s="72"/>
      <c r="K24" s="73"/>
      <c r="L24" s="43">
        <f t="shared" si="7"/>
        <v>0</v>
      </c>
      <c r="M24" s="43">
        <f t="shared" si="8"/>
        <v>0</v>
      </c>
      <c r="N24" s="92">
        <f t="shared" si="9"/>
      </c>
      <c r="O24" s="76"/>
      <c r="P24" s="77"/>
      <c r="Q24" s="43">
        <f t="shared" si="10"/>
        <v>0</v>
      </c>
      <c r="R24" s="43">
        <f t="shared" si="11"/>
        <v>0</v>
      </c>
      <c r="S24" s="88">
        <f t="shared" si="12"/>
      </c>
      <c r="T24" s="85">
        <f t="shared" si="13"/>
        <v>0</v>
      </c>
      <c r="U24" s="89">
        <f t="shared" si="14"/>
      </c>
      <c r="V24" s="87" t="e">
        <f t="shared" si="15"/>
        <v>#VALUE!</v>
      </c>
      <c r="W24" s="142">
        <f t="shared" si="16"/>
      </c>
      <c r="X24" s="1"/>
    </row>
    <row r="25" spans="1:24" s="34" customFormat="1" ht="15" customHeight="1">
      <c r="A25" s="46">
        <f t="shared" si="17"/>
      </c>
      <c r="B25" s="41">
        <f t="shared" si="0"/>
      </c>
      <c r="C25" s="58"/>
      <c r="D25" s="37">
        <f t="shared" si="1"/>
      </c>
      <c r="E25" s="38">
        <f t="shared" si="2"/>
      </c>
      <c r="F25" s="39">
        <f t="shared" si="3"/>
      </c>
      <c r="G25" s="40">
        <f t="shared" si="4"/>
      </c>
      <c r="H25" s="39">
        <f t="shared" si="5"/>
      </c>
      <c r="I25" s="140">
        <f t="shared" si="6"/>
      </c>
      <c r="J25" s="72"/>
      <c r="K25" s="73"/>
      <c r="L25" s="43">
        <f t="shared" si="7"/>
        <v>0</v>
      </c>
      <c r="M25" s="43">
        <f t="shared" si="8"/>
        <v>0</v>
      </c>
      <c r="N25" s="92">
        <f t="shared" si="9"/>
      </c>
      <c r="O25" s="76"/>
      <c r="P25" s="77"/>
      <c r="Q25" s="43">
        <f t="shared" si="10"/>
        <v>0</v>
      </c>
      <c r="R25" s="43">
        <f t="shared" si="11"/>
        <v>0</v>
      </c>
      <c r="S25" s="88">
        <f t="shared" si="12"/>
      </c>
      <c r="T25" s="85">
        <f t="shared" si="13"/>
        <v>0</v>
      </c>
      <c r="U25" s="89">
        <f t="shared" si="14"/>
      </c>
      <c r="V25" s="87" t="e">
        <f t="shared" si="15"/>
        <v>#VALUE!</v>
      </c>
      <c r="W25" s="142">
        <f t="shared" si="16"/>
      </c>
      <c r="X25" s="1"/>
    </row>
    <row r="26" spans="1:24" s="34" customFormat="1" ht="15" customHeight="1">
      <c r="A26" s="46">
        <f t="shared" si="17"/>
      </c>
      <c r="B26" s="41">
        <f t="shared" si="0"/>
      </c>
      <c r="C26" s="58"/>
      <c r="D26" s="37">
        <f t="shared" si="1"/>
      </c>
      <c r="E26" s="38">
        <f t="shared" si="2"/>
      </c>
      <c r="F26" s="39">
        <f t="shared" si="3"/>
      </c>
      <c r="G26" s="40">
        <f t="shared" si="4"/>
      </c>
      <c r="H26" s="39">
        <f t="shared" si="5"/>
      </c>
      <c r="I26" s="140">
        <f t="shared" si="6"/>
      </c>
      <c r="J26" s="72"/>
      <c r="K26" s="73"/>
      <c r="L26" s="43">
        <f t="shared" si="7"/>
        <v>0</v>
      </c>
      <c r="M26" s="43">
        <f t="shared" si="8"/>
        <v>0</v>
      </c>
      <c r="N26" s="92">
        <f t="shared" si="9"/>
      </c>
      <c r="O26" s="76"/>
      <c r="P26" s="77"/>
      <c r="Q26" s="43">
        <f t="shared" si="10"/>
        <v>0</v>
      </c>
      <c r="R26" s="43">
        <f t="shared" si="11"/>
        <v>0</v>
      </c>
      <c r="S26" s="88">
        <f t="shared" si="12"/>
      </c>
      <c r="T26" s="85">
        <f t="shared" si="13"/>
        <v>0</v>
      </c>
      <c r="U26" s="89">
        <f t="shared" si="14"/>
      </c>
      <c r="V26" s="87" t="e">
        <f t="shared" si="15"/>
        <v>#VALUE!</v>
      </c>
      <c r="W26" s="142">
        <f t="shared" si="16"/>
      </c>
      <c r="X26" s="1"/>
    </row>
    <row r="27" spans="1:24" s="34" customFormat="1" ht="15" customHeight="1">
      <c r="A27" s="46">
        <f t="shared" si="17"/>
      </c>
      <c r="B27" s="41">
        <f t="shared" si="0"/>
      </c>
      <c r="C27" s="58"/>
      <c r="D27" s="37">
        <f t="shared" si="1"/>
      </c>
      <c r="E27" s="38">
        <f t="shared" si="2"/>
      </c>
      <c r="F27" s="39">
        <f t="shared" si="3"/>
      </c>
      <c r="G27" s="40">
        <f t="shared" si="4"/>
      </c>
      <c r="H27" s="39">
        <f t="shared" si="5"/>
      </c>
      <c r="I27" s="140">
        <f t="shared" si="6"/>
      </c>
      <c r="J27" s="72"/>
      <c r="K27" s="73"/>
      <c r="L27" s="43">
        <f t="shared" si="7"/>
        <v>0</v>
      </c>
      <c r="M27" s="43">
        <f t="shared" si="8"/>
        <v>0</v>
      </c>
      <c r="N27" s="92">
        <f t="shared" si="9"/>
      </c>
      <c r="O27" s="76"/>
      <c r="P27" s="77"/>
      <c r="Q27" s="43">
        <f t="shared" si="10"/>
        <v>0</v>
      </c>
      <c r="R27" s="43">
        <f t="shared" si="11"/>
        <v>0</v>
      </c>
      <c r="S27" s="88">
        <f t="shared" si="12"/>
      </c>
      <c r="T27" s="85">
        <f t="shared" si="13"/>
        <v>0</v>
      </c>
      <c r="U27" s="89">
        <f t="shared" si="14"/>
      </c>
      <c r="V27" s="87" t="e">
        <f t="shared" si="15"/>
        <v>#VALUE!</v>
      </c>
      <c r="W27" s="142">
        <f t="shared" si="16"/>
      </c>
      <c r="X27" s="1"/>
    </row>
    <row r="28" spans="1:24" s="34" customFormat="1" ht="15" customHeight="1">
      <c r="A28" s="46">
        <f t="shared" si="17"/>
      </c>
      <c r="B28" s="41">
        <f t="shared" si="0"/>
      </c>
      <c r="C28" s="58"/>
      <c r="D28" s="37">
        <f t="shared" si="1"/>
      </c>
      <c r="E28" s="38">
        <f t="shared" si="2"/>
      </c>
      <c r="F28" s="39">
        <f t="shared" si="3"/>
      </c>
      <c r="G28" s="40">
        <f t="shared" si="4"/>
      </c>
      <c r="H28" s="39">
        <f t="shared" si="5"/>
      </c>
      <c r="I28" s="140">
        <f t="shared" si="6"/>
      </c>
      <c r="J28" s="72"/>
      <c r="K28" s="73"/>
      <c r="L28" s="43">
        <f t="shared" si="7"/>
        <v>0</v>
      </c>
      <c r="M28" s="43">
        <f t="shared" si="8"/>
        <v>0</v>
      </c>
      <c r="N28" s="92">
        <f t="shared" si="9"/>
      </c>
      <c r="O28" s="76"/>
      <c r="P28" s="77"/>
      <c r="Q28" s="43">
        <f t="shared" si="10"/>
        <v>0</v>
      </c>
      <c r="R28" s="43">
        <f t="shared" si="11"/>
        <v>0</v>
      </c>
      <c r="S28" s="88">
        <f t="shared" si="12"/>
      </c>
      <c r="T28" s="85">
        <f t="shared" si="13"/>
        <v>0</v>
      </c>
      <c r="U28" s="89">
        <f t="shared" si="14"/>
      </c>
      <c r="V28" s="87" t="e">
        <f t="shared" si="15"/>
        <v>#VALUE!</v>
      </c>
      <c r="W28" s="142">
        <f t="shared" si="16"/>
      </c>
      <c r="X28" s="1"/>
    </row>
    <row r="29" spans="1:24" s="34" customFormat="1" ht="15" customHeight="1">
      <c r="A29" s="46">
        <f t="shared" si="17"/>
      </c>
      <c r="B29" s="41">
        <f t="shared" si="0"/>
      </c>
      <c r="C29" s="58"/>
      <c r="D29" s="37">
        <f t="shared" si="1"/>
      </c>
      <c r="E29" s="38">
        <f t="shared" si="2"/>
      </c>
      <c r="F29" s="39">
        <f t="shared" si="3"/>
      </c>
      <c r="G29" s="40">
        <f t="shared" si="4"/>
      </c>
      <c r="H29" s="39">
        <f t="shared" si="5"/>
      </c>
      <c r="I29" s="140">
        <f t="shared" si="6"/>
      </c>
      <c r="J29" s="72"/>
      <c r="K29" s="73"/>
      <c r="L29" s="43">
        <f t="shared" si="7"/>
        <v>0</v>
      </c>
      <c r="M29" s="43">
        <f t="shared" si="8"/>
        <v>0</v>
      </c>
      <c r="N29" s="92">
        <f t="shared" si="9"/>
      </c>
      <c r="O29" s="76"/>
      <c r="P29" s="77"/>
      <c r="Q29" s="43">
        <f t="shared" si="10"/>
        <v>0</v>
      </c>
      <c r="R29" s="43">
        <f t="shared" si="11"/>
        <v>0</v>
      </c>
      <c r="S29" s="88">
        <f t="shared" si="12"/>
      </c>
      <c r="T29" s="85">
        <f t="shared" si="13"/>
        <v>0</v>
      </c>
      <c r="U29" s="89">
        <f t="shared" si="14"/>
      </c>
      <c r="V29" s="87" t="e">
        <f t="shared" si="15"/>
        <v>#VALUE!</v>
      </c>
      <c r="W29" s="142">
        <f t="shared" si="16"/>
      </c>
      <c r="X29" s="1"/>
    </row>
    <row r="30" spans="1:24" s="34" customFormat="1" ht="15" customHeight="1">
      <c r="A30" s="46">
        <f t="shared" si="17"/>
      </c>
      <c r="B30" s="41">
        <f t="shared" si="0"/>
      </c>
      <c r="C30" s="58"/>
      <c r="D30" s="37">
        <f t="shared" si="1"/>
      </c>
      <c r="E30" s="38">
        <f t="shared" si="2"/>
      </c>
      <c r="F30" s="39">
        <f t="shared" si="3"/>
      </c>
      <c r="G30" s="40">
        <f t="shared" si="4"/>
      </c>
      <c r="H30" s="39">
        <f t="shared" si="5"/>
      </c>
      <c r="I30" s="140">
        <f t="shared" si="6"/>
      </c>
      <c r="J30" s="72"/>
      <c r="K30" s="73"/>
      <c r="L30" s="43">
        <f t="shared" si="7"/>
        <v>0</v>
      </c>
      <c r="M30" s="43">
        <f t="shared" si="8"/>
        <v>0</v>
      </c>
      <c r="N30" s="92">
        <f t="shared" si="9"/>
      </c>
      <c r="O30" s="76"/>
      <c r="P30" s="77"/>
      <c r="Q30" s="43">
        <f t="shared" si="10"/>
        <v>0</v>
      </c>
      <c r="R30" s="43">
        <f t="shared" si="11"/>
        <v>0</v>
      </c>
      <c r="S30" s="88">
        <f t="shared" si="12"/>
      </c>
      <c r="T30" s="85">
        <f t="shared" si="13"/>
        <v>0</v>
      </c>
      <c r="U30" s="89">
        <f t="shared" si="14"/>
      </c>
      <c r="V30" s="87" t="e">
        <f t="shared" si="15"/>
        <v>#VALUE!</v>
      </c>
      <c r="W30" s="142">
        <f t="shared" si="16"/>
      </c>
      <c r="X30" s="1"/>
    </row>
    <row r="31" spans="1:24" s="34" customFormat="1" ht="15" customHeight="1">
      <c r="A31" s="46">
        <f t="shared" si="17"/>
      </c>
      <c r="B31" s="41">
        <f t="shared" si="0"/>
      </c>
      <c r="C31" s="58"/>
      <c r="D31" s="37">
        <f t="shared" si="1"/>
      </c>
      <c r="E31" s="38">
        <f t="shared" si="2"/>
      </c>
      <c r="F31" s="39">
        <f t="shared" si="3"/>
      </c>
      <c r="G31" s="40">
        <f t="shared" si="4"/>
      </c>
      <c r="H31" s="39">
        <f t="shared" si="5"/>
      </c>
      <c r="I31" s="140">
        <f t="shared" si="6"/>
      </c>
      <c r="J31" s="72"/>
      <c r="K31" s="73"/>
      <c r="L31" s="43">
        <f t="shared" si="7"/>
        <v>0</v>
      </c>
      <c r="M31" s="43">
        <f t="shared" si="8"/>
        <v>0</v>
      </c>
      <c r="N31" s="92">
        <f t="shared" si="9"/>
      </c>
      <c r="O31" s="76"/>
      <c r="P31" s="77"/>
      <c r="Q31" s="43">
        <f t="shared" si="10"/>
        <v>0</v>
      </c>
      <c r="R31" s="43">
        <f t="shared" si="11"/>
        <v>0</v>
      </c>
      <c r="S31" s="88">
        <f t="shared" si="12"/>
      </c>
      <c r="T31" s="85">
        <f t="shared" si="13"/>
        <v>0</v>
      </c>
      <c r="U31" s="89">
        <f t="shared" si="14"/>
      </c>
      <c r="V31" s="87" t="e">
        <f t="shared" si="15"/>
        <v>#VALUE!</v>
      </c>
      <c r="W31" s="142">
        <f t="shared" si="16"/>
      </c>
      <c r="X31" s="1"/>
    </row>
    <row r="32" spans="1:24" s="34" customFormat="1" ht="15" customHeight="1">
      <c r="A32" s="46">
        <f t="shared" si="17"/>
      </c>
      <c r="B32" s="41">
        <f t="shared" si="0"/>
      </c>
      <c r="C32" s="58"/>
      <c r="D32" s="37">
        <f t="shared" si="1"/>
      </c>
      <c r="E32" s="38">
        <f t="shared" si="2"/>
      </c>
      <c r="F32" s="39">
        <f t="shared" si="3"/>
      </c>
      <c r="G32" s="40">
        <f t="shared" si="4"/>
      </c>
      <c r="H32" s="39">
        <f t="shared" si="5"/>
      </c>
      <c r="I32" s="140">
        <f t="shared" si="6"/>
      </c>
      <c r="J32" s="72"/>
      <c r="K32" s="73"/>
      <c r="L32" s="43">
        <f t="shared" si="7"/>
        <v>0</v>
      </c>
      <c r="M32" s="43">
        <f t="shared" si="8"/>
        <v>0</v>
      </c>
      <c r="N32" s="92">
        <f t="shared" si="9"/>
      </c>
      <c r="O32" s="76"/>
      <c r="P32" s="77"/>
      <c r="Q32" s="43">
        <f t="shared" si="10"/>
        <v>0</v>
      </c>
      <c r="R32" s="43">
        <f t="shared" si="11"/>
        <v>0</v>
      </c>
      <c r="S32" s="88">
        <f t="shared" si="12"/>
      </c>
      <c r="T32" s="85">
        <f t="shared" si="13"/>
        <v>0</v>
      </c>
      <c r="U32" s="89">
        <f t="shared" si="14"/>
      </c>
      <c r="V32" s="87" t="e">
        <f t="shared" si="15"/>
        <v>#VALUE!</v>
      </c>
      <c r="W32" s="142">
        <f t="shared" si="16"/>
      </c>
      <c r="X32" s="1"/>
    </row>
    <row r="33" spans="1:24" s="34" customFormat="1" ht="15" customHeight="1">
      <c r="A33" s="46">
        <f t="shared" si="17"/>
      </c>
      <c r="B33" s="41">
        <f t="shared" si="0"/>
      </c>
      <c r="C33" s="58"/>
      <c r="D33" s="37">
        <f t="shared" si="1"/>
      </c>
      <c r="E33" s="38">
        <f t="shared" si="2"/>
      </c>
      <c r="F33" s="39">
        <f t="shared" si="3"/>
      </c>
      <c r="G33" s="40">
        <f t="shared" si="4"/>
      </c>
      <c r="H33" s="39">
        <f t="shared" si="5"/>
      </c>
      <c r="I33" s="140">
        <f t="shared" si="6"/>
      </c>
      <c r="J33" s="72"/>
      <c r="K33" s="73"/>
      <c r="L33" s="43">
        <f t="shared" si="7"/>
        <v>0</v>
      </c>
      <c r="M33" s="43">
        <f t="shared" si="8"/>
        <v>0</v>
      </c>
      <c r="N33" s="92">
        <f t="shared" si="9"/>
      </c>
      <c r="O33" s="76"/>
      <c r="P33" s="77"/>
      <c r="Q33" s="43">
        <f t="shared" si="10"/>
        <v>0</v>
      </c>
      <c r="R33" s="43">
        <f t="shared" si="11"/>
        <v>0</v>
      </c>
      <c r="S33" s="88">
        <f t="shared" si="12"/>
      </c>
      <c r="T33" s="85">
        <f t="shared" si="13"/>
        <v>0</v>
      </c>
      <c r="U33" s="89">
        <f t="shared" si="14"/>
      </c>
      <c r="V33" s="87" t="e">
        <f t="shared" si="15"/>
        <v>#VALUE!</v>
      </c>
      <c r="W33" s="142">
        <f t="shared" si="16"/>
      </c>
      <c r="X33" s="1"/>
    </row>
    <row r="34" spans="1:24" s="34" customFormat="1" ht="15" customHeight="1" thickBot="1">
      <c r="A34" s="121">
        <f>IF(ISBLANK(C34),"",#REF!+1)</f>
      </c>
      <c r="B34" s="122">
        <f t="shared" si="0"/>
      </c>
      <c r="C34" s="123"/>
      <c r="D34" s="124">
        <f t="shared" si="1"/>
      </c>
      <c r="E34" s="125">
        <f t="shared" si="2"/>
      </c>
      <c r="F34" s="126">
        <f t="shared" si="3"/>
      </c>
      <c r="G34" s="127">
        <f t="shared" si="4"/>
      </c>
      <c r="H34" s="126">
        <f t="shared" si="5"/>
      </c>
      <c r="I34" s="126">
        <f t="shared" si="6"/>
      </c>
      <c r="J34" s="128"/>
      <c r="K34" s="129"/>
      <c r="L34" s="130">
        <f t="shared" si="7"/>
        <v>0</v>
      </c>
      <c r="M34" s="130">
        <f t="shared" si="8"/>
        <v>0</v>
      </c>
      <c r="N34" s="131">
        <f t="shared" si="9"/>
      </c>
      <c r="O34" s="132"/>
      <c r="P34" s="133"/>
      <c r="Q34" s="130">
        <f t="shared" si="10"/>
        <v>0</v>
      </c>
      <c r="R34" s="130">
        <f t="shared" si="11"/>
        <v>0</v>
      </c>
      <c r="S34" s="134">
        <f t="shared" si="12"/>
      </c>
      <c r="T34" s="135">
        <f t="shared" si="13"/>
        <v>0</v>
      </c>
      <c r="U34" s="136">
        <f t="shared" si="14"/>
      </c>
      <c r="V34" s="137" t="e">
        <f t="shared" si="15"/>
        <v>#VALUE!</v>
      </c>
      <c r="W34" s="143">
        <f t="shared" si="16"/>
      </c>
      <c r="X34" s="1"/>
    </row>
  </sheetData>
  <sheetProtection/>
  <conditionalFormatting sqref="B5:B34">
    <cfRule type="cellIs" priority="1" dxfId="7" operator="equal" stopIfTrue="1">
      <formula>Goldplakette</formula>
    </cfRule>
    <cfRule type="cellIs" priority="2" dxfId="6" operator="equal" stopIfTrue="1">
      <formula>Silberplakette</formula>
    </cfRule>
    <cfRule type="cellIs" priority="3" dxfId="5" operator="equal" stopIfTrue="1">
      <formula>Bronzeplakette</formula>
    </cfRule>
  </conditionalFormatting>
  <conditionalFormatting sqref="E5:E34">
    <cfRule type="expression" priority="4" dxfId="3" stopIfTrue="1">
      <formula>I5+H5=2</formula>
    </cfRule>
    <cfRule type="expression" priority="5" dxfId="9" stopIfTrue="1">
      <formula>H5=1</formula>
    </cfRule>
    <cfRule type="expression" priority="6" dxfId="1" stopIfTrue="1">
      <formula>I5=1</formula>
    </cfRule>
  </conditionalFormatting>
  <conditionalFormatting sqref="F5:G34 D5:D34">
    <cfRule type="cellIs" priority="7" dxfId="0" operator="equal" stopIfTrue="1">
      <formula>0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r:id="rId2"/>
  <headerFooter alignWithMargins="0">
    <oddHeader>&amp;L&amp;"Arial,Fett Kursiv"&amp;12Klassen - Ergebnisliste</oddHeader>
    <oddFooter>&amp;L&amp;"Arial,Fett Kursiv"&amp;12&amp;D    &amp;T&amp;C&amp;"Arial,Fett Kursiv"&amp;12SPORTKOMMISSAR:&amp;R&amp;"Arial,Fett Kursiv"&amp;12 45:00,00 = a.d.W.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5"/>
  <dimension ref="A1:X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11.421875" defaultRowHeight="12.75"/>
  <cols>
    <col min="1" max="1" width="5.7109375" style="48" customWidth="1"/>
    <col min="2" max="2" width="3.57421875" style="0" customWidth="1"/>
    <col min="3" max="3" width="6.00390625" style="62" customWidth="1"/>
    <col min="4" max="4" width="8.8515625" style="0" customWidth="1"/>
    <col min="5" max="5" width="18.8515625" style="0" customWidth="1"/>
    <col min="6" max="6" width="18.57421875" style="0" customWidth="1"/>
    <col min="7" max="7" width="13.00390625" style="0" customWidth="1"/>
    <col min="8" max="9" width="10.7109375" style="0" hidden="1" customWidth="1"/>
    <col min="10" max="10" width="9.28125" style="62" customWidth="1"/>
    <col min="11" max="11" width="3.8515625" style="61" customWidth="1"/>
    <col min="12" max="13" width="9.28125" style="0" hidden="1" customWidth="1"/>
    <col min="14" max="14" width="9.28125" style="78" customWidth="1"/>
    <col min="15" max="15" width="9.28125" style="61" customWidth="1"/>
    <col min="16" max="16" width="3.8515625" style="61" customWidth="1"/>
    <col min="17" max="18" width="9.28125" style="0" hidden="1" customWidth="1"/>
    <col min="19" max="19" width="9.28125" style="78" customWidth="1"/>
    <col min="20" max="20" width="8.7109375" style="78" hidden="1" customWidth="1"/>
    <col min="21" max="21" width="10.421875" style="79" customWidth="1"/>
    <col min="22" max="22" width="8.7109375" style="80" hidden="1" customWidth="1"/>
    <col min="23" max="23" width="10.28125" style="80" customWidth="1"/>
    <col min="24" max="24" width="11.57421875" style="1" customWidth="1"/>
  </cols>
  <sheetData>
    <row r="1" spans="1:13" ht="15">
      <c r="A1" s="44"/>
      <c r="B1" s="1"/>
      <c r="C1" s="61"/>
      <c r="D1" s="1"/>
      <c r="E1" s="2"/>
      <c r="F1" s="2"/>
      <c r="G1" s="2"/>
      <c r="H1" s="2"/>
      <c r="I1" s="2"/>
      <c r="J1" s="65"/>
      <c r="L1" s="1"/>
      <c r="M1" s="1"/>
    </row>
    <row r="2" spans="1:13" ht="23.25">
      <c r="A2" s="50" t="s">
        <v>53</v>
      </c>
      <c r="B2" s="51"/>
      <c r="C2" s="63"/>
      <c r="D2" s="51">
        <f>MAX(A5:A34)</f>
        <v>0</v>
      </c>
      <c r="E2" s="52" t="s">
        <v>0</v>
      </c>
      <c r="F2" s="102" t="str">
        <f>IF(ISBLANK(E2),"",VLOOKUP(E2,'Veranst.'!A:C,3,FALSE))</f>
        <v>51. Automobilslalom, MSC Jura </v>
      </c>
      <c r="G2" s="49"/>
      <c r="H2" s="49"/>
      <c r="I2" s="49"/>
      <c r="J2" s="66"/>
      <c r="K2" s="67"/>
      <c r="L2" s="3"/>
      <c r="M2" s="3"/>
    </row>
    <row r="3" spans="1:13" ht="15.75" thickBot="1">
      <c r="A3" s="44"/>
      <c r="B3" s="1"/>
      <c r="C3" s="61"/>
      <c r="D3" s="1"/>
      <c r="E3" s="2"/>
      <c r="F3" s="2"/>
      <c r="G3" s="2"/>
      <c r="H3" s="2"/>
      <c r="I3" s="2"/>
      <c r="J3" s="65"/>
      <c r="L3" s="8"/>
      <c r="M3" s="1"/>
    </row>
    <row r="4" spans="1:24" s="35" customFormat="1" ht="15.75" thickBot="1">
      <c r="A4" s="10" t="s">
        <v>1</v>
      </c>
      <c r="B4" s="7" t="s">
        <v>2</v>
      </c>
      <c r="C4" s="64" t="s">
        <v>3</v>
      </c>
      <c r="D4" s="4" t="s">
        <v>4</v>
      </c>
      <c r="E4" s="5" t="s">
        <v>5</v>
      </c>
      <c r="F4" s="5" t="s">
        <v>6</v>
      </c>
      <c r="G4" s="6" t="s">
        <v>7</v>
      </c>
      <c r="H4" s="56"/>
      <c r="I4" s="56"/>
      <c r="J4" s="68" t="s">
        <v>24</v>
      </c>
      <c r="K4" s="69" t="s">
        <v>25</v>
      </c>
      <c r="L4" s="33"/>
      <c r="M4" s="33" t="s">
        <v>26</v>
      </c>
      <c r="N4" s="90" t="s">
        <v>27</v>
      </c>
      <c r="O4" s="68" t="s">
        <v>28</v>
      </c>
      <c r="P4" s="69" t="s">
        <v>29</v>
      </c>
      <c r="Q4" s="33"/>
      <c r="R4" s="33" t="s">
        <v>30</v>
      </c>
      <c r="S4" s="90" t="s">
        <v>31</v>
      </c>
      <c r="T4" s="118" t="s">
        <v>32</v>
      </c>
      <c r="U4" s="81" t="s">
        <v>33</v>
      </c>
      <c r="V4" s="82"/>
      <c r="W4" s="83" t="s">
        <v>60</v>
      </c>
      <c r="X4" s="1"/>
    </row>
    <row r="5" spans="1:24" s="34" customFormat="1" ht="15" customHeight="1">
      <c r="A5" s="45">
        <f>IF(ISBLANK(C5),"",1)</f>
      </c>
      <c r="B5" s="36">
        <f aca="true" t="shared" si="0" ref="B5:B34">IF(ISBLANK(C5),"",IF(A5&lt;=Gold_12,Goldplakette,IF(A5&lt;=Silber_12,Silberplakette,IF(A5&lt;=Bronze_12,Bronzeplakette,Erinnerung))))</f>
      </c>
      <c r="C5" s="57"/>
      <c r="D5" s="37">
        <f aca="true" t="shared" si="1" ref="D5:D34">IF(ISBLANK(C5),"",VLOOKUP(C5,Starter_Feld,2,FALSE))</f>
      </c>
      <c r="E5" s="38">
        <f aca="true" t="shared" si="2" ref="E5:E34">IF(ISBLANK(C5),"",VLOOKUP(C5,Starter_Feld,3,FALSE))</f>
      </c>
      <c r="F5" s="39">
        <f aca="true" t="shared" si="3" ref="F5:F34">IF(ISBLANK(C5),"",VLOOKUP(C5,Starter_Feld,4,FALSE))</f>
      </c>
      <c r="G5" s="40">
        <f aca="true" t="shared" si="4" ref="G5:G34">IF(ISBLANK(C5),"",VLOOKUP(C5,Starter_Feld,5,FALSE))</f>
      </c>
      <c r="H5" s="39">
        <f aca="true" t="shared" si="5" ref="H5:H34">IF(ISBLANK(C5),"",VLOOKUP(C5,Starter_Feld,7,FALSE))</f>
      </c>
      <c r="I5" s="139">
        <f aca="true" t="shared" si="6" ref="I5:I34">IF(ISBLANK(C5),"",VLOOKUP(C5,Starter_Feld,8,FALSE))</f>
      </c>
      <c r="J5" s="70"/>
      <c r="K5" s="71"/>
      <c r="L5" s="42">
        <f aca="true" t="shared" si="7" ref="L5:L34">SUM(0.000011575*K5)</f>
        <v>0</v>
      </c>
      <c r="M5" s="42">
        <f aca="true" t="shared" si="8" ref="M5:M34">SUM(J5,L5)</f>
        <v>0</v>
      </c>
      <c r="N5" s="91">
        <f aca="true" t="shared" si="9" ref="N5:N34">IF(J5&lt;&gt;0,M5,"")</f>
      </c>
      <c r="O5" s="74"/>
      <c r="P5" s="75"/>
      <c r="Q5" s="42">
        <f aca="true" t="shared" si="10" ref="Q5:Q34">SUM(0.000011575*P5)</f>
        <v>0</v>
      </c>
      <c r="R5" s="42">
        <f aca="true" t="shared" si="11" ref="R5:R34">SUM(O5,Q5)</f>
        <v>0</v>
      </c>
      <c r="S5" s="84">
        <f aca="true" t="shared" si="12" ref="S5:S34">IF(O5&lt;&gt;0,R5,"")</f>
      </c>
      <c r="T5" s="85">
        <f aca="true" t="shared" si="13" ref="T5:T34">MIN(N5,S5)</f>
        <v>0</v>
      </c>
      <c r="U5" s="86">
        <f aca="true" t="shared" si="14" ref="U5:U34">IF(O5=0,"",T5)</f>
      </c>
      <c r="V5" s="87" t="e">
        <f aca="true" t="shared" si="15" ref="V5:V34">23-(20*(A5))/D$2</f>
        <v>#VALUE!</v>
      </c>
      <c r="W5" s="141">
        <f aca="true" t="shared" si="16" ref="W5:W34">IF(O5=0,"",V5)</f>
      </c>
      <c r="X5" s="1"/>
    </row>
    <row r="6" spans="1:24" s="34" customFormat="1" ht="15" customHeight="1">
      <c r="A6" s="46">
        <f aca="true" t="shared" si="17" ref="A6:A33">IF(ISBLANK(C6),"",A5+1)</f>
      </c>
      <c r="B6" s="41">
        <f t="shared" si="0"/>
      </c>
      <c r="C6" s="58"/>
      <c r="D6" s="37">
        <f t="shared" si="1"/>
      </c>
      <c r="E6" s="38">
        <f t="shared" si="2"/>
      </c>
      <c r="F6" s="39">
        <f t="shared" si="3"/>
      </c>
      <c r="G6" s="40">
        <f t="shared" si="4"/>
      </c>
      <c r="H6" s="39">
        <f t="shared" si="5"/>
      </c>
      <c r="I6" s="140">
        <f t="shared" si="6"/>
      </c>
      <c r="J6" s="72"/>
      <c r="K6" s="73"/>
      <c r="L6" s="43">
        <f t="shared" si="7"/>
        <v>0</v>
      </c>
      <c r="M6" s="43">
        <f t="shared" si="8"/>
        <v>0</v>
      </c>
      <c r="N6" s="92">
        <f t="shared" si="9"/>
      </c>
      <c r="O6" s="76"/>
      <c r="P6" s="77"/>
      <c r="Q6" s="43">
        <f t="shared" si="10"/>
        <v>0</v>
      </c>
      <c r="R6" s="43">
        <f t="shared" si="11"/>
        <v>0</v>
      </c>
      <c r="S6" s="88">
        <f t="shared" si="12"/>
      </c>
      <c r="T6" s="85">
        <f t="shared" si="13"/>
        <v>0</v>
      </c>
      <c r="U6" s="89">
        <f t="shared" si="14"/>
      </c>
      <c r="V6" s="87" t="e">
        <f t="shared" si="15"/>
        <v>#VALUE!</v>
      </c>
      <c r="W6" s="142">
        <f t="shared" si="16"/>
      </c>
      <c r="X6" s="1"/>
    </row>
    <row r="7" spans="1:24" s="34" customFormat="1" ht="15" customHeight="1">
      <c r="A7" s="46">
        <f t="shared" si="17"/>
      </c>
      <c r="B7" s="41">
        <f t="shared" si="0"/>
      </c>
      <c r="C7" s="58"/>
      <c r="D7" s="37">
        <f t="shared" si="1"/>
      </c>
      <c r="E7" s="38">
        <f t="shared" si="2"/>
      </c>
      <c r="F7" s="39">
        <f t="shared" si="3"/>
      </c>
      <c r="G7" s="40">
        <f t="shared" si="4"/>
      </c>
      <c r="H7" s="39">
        <f t="shared" si="5"/>
      </c>
      <c r="I7" s="140">
        <f t="shared" si="6"/>
      </c>
      <c r="J7" s="72"/>
      <c r="K7" s="73"/>
      <c r="L7" s="43">
        <f t="shared" si="7"/>
        <v>0</v>
      </c>
      <c r="M7" s="43">
        <f t="shared" si="8"/>
        <v>0</v>
      </c>
      <c r="N7" s="92">
        <f t="shared" si="9"/>
      </c>
      <c r="O7" s="76"/>
      <c r="P7" s="77"/>
      <c r="Q7" s="43">
        <f t="shared" si="10"/>
        <v>0</v>
      </c>
      <c r="R7" s="43">
        <f t="shared" si="11"/>
        <v>0</v>
      </c>
      <c r="S7" s="88">
        <f t="shared" si="12"/>
      </c>
      <c r="T7" s="85">
        <f t="shared" si="13"/>
        <v>0</v>
      </c>
      <c r="U7" s="89">
        <f t="shared" si="14"/>
      </c>
      <c r="V7" s="87" t="e">
        <f t="shared" si="15"/>
        <v>#VALUE!</v>
      </c>
      <c r="W7" s="142">
        <f t="shared" si="16"/>
      </c>
      <c r="X7" s="1"/>
    </row>
    <row r="8" spans="1:24" s="34" customFormat="1" ht="15" customHeight="1">
      <c r="A8" s="46">
        <f t="shared" si="17"/>
      </c>
      <c r="B8" s="41">
        <f t="shared" si="0"/>
      </c>
      <c r="C8" s="58"/>
      <c r="D8" s="37">
        <f t="shared" si="1"/>
      </c>
      <c r="E8" s="38">
        <f t="shared" si="2"/>
      </c>
      <c r="F8" s="39">
        <f t="shared" si="3"/>
      </c>
      <c r="G8" s="40">
        <f t="shared" si="4"/>
      </c>
      <c r="H8" s="39">
        <f t="shared" si="5"/>
      </c>
      <c r="I8" s="140">
        <f t="shared" si="6"/>
      </c>
      <c r="J8" s="72"/>
      <c r="K8" s="73"/>
      <c r="L8" s="43">
        <f t="shared" si="7"/>
        <v>0</v>
      </c>
      <c r="M8" s="43">
        <f t="shared" si="8"/>
        <v>0</v>
      </c>
      <c r="N8" s="92">
        <f t="shared" si="9"/>
      </c>
      <c r="O8" s="76"/>
      <c r="P8" s="77"/>
      <c r="Q8" s="43">
        <f t="shared" si="10"/>
        <v>0</v>
      </c>
      <c r="R8" s="43">
        <f t="shared" si="11"/>
        <v>0</v>
      </c>
      <c r="S8" s="88">
        <f t="shared" si="12"/>
      </c>
      <c r="T8" s="85">
        <f t="shared" si="13"/>
        <v>0</v>
      </c>
      <c r="U8" s="89">
        <f t="shared" si="14"/>
      </c>
      <c r="V8" s="87" t="e">
        <f t="shared" si="15"/>
        <v>#VALUE!</v>
      </c>
      <c r="W8" s="142">
        <f t="shared" si="16"/>
      </c>
      <c r="X8" s="1"/>
    </row>
    <row r="9" spans="1:24" s="34" customFormat="1" ht="15" customHeight="1">
      <c r="A9" s="46">
        <f t="shared" si="17"/>
      </c>
      <c r="B9" s="41">
        <f t="shared" si="0"/>
      </c>
      <c r="C9" s="58"/>
      <c r="D9" s="37">
        <f t="shared" si="1"/>
      </c>
      <c r="E9" s="38">
        <f t="shared" si="2"/>
      </c>
      <c r="F9" s="39">
        <f t="shared" si="3"/>
      </c>
      <c r="G9" s="40">
        <f t="shared" si="4"/>
      </c>
      <c r="H9" s="39">
        <f t="shared" si="5"/>
      </c>
      <c r="I9" s="140">
        <f t="shared" si="6"/>
      </c>
      <c r="J9" s="72"/>
      <c r="K9" s="73"/>
      <c r="L9" s="43">
        <f t="shared" si="7"/>
        <v>0</v>
      </c>
      <c r="M9" s="43">
        <f t="shared" si="8"/>
        <v>0</v>
      </c>
      <c r="N9" s="92">
        <f t="shared" si="9"/>
      </c>
      <c r="O9" s="76"/>
      <c r="P9" s="77"/>
      <c r="Q9" s="43">
        <f t="shared" si="10"/>
        <v>0</v>
      </c>
      <c r="R9" s="43">
        <f t="shared" si="11"/>
        <v>0</v>
      </c>
      <c r="S9" s="88">
        <f t="shared" si="12"/>
      </c>
      <c r="T9" s="85">
        <f t="shared" si="13"/>
        <v>0</v>
      </c>
      <c r="U9" s="89">
        <f t="shared" si="14"/>
      </c>
      <c r="V9" s="87" t="e">
        <f t="shared" si="15"/>
        <v>#VALUE!</v>
      </c>
      <c r="W9" s="142">
        <f t="shared" si="16"/>
      </c>
      <c r="X9" s="1"/>
    </row>
    <row r="10" spans="1:24" s="34" customFormat="1" ht="15" customHeight="1">
      <c r="A10" s="46">
        <f t="shared" si="17"/>
      </c>
      <c r="B10" s="41">
        <f t="shared" si="0"/>
      </c>
      <c r="C10" s="58"/>
      <c r="D10" s="37">
        <f t="shared" si="1"/>
      </c>
      <c r="E10" s="38">
        <f t="shared" si="2"/>
      </c>
      <c r="F10" s="39">
        <f t="shared" si="3"/>
      </c>
      <c r="G10" s="40">
        <f t="shared" si="4"/>
      </c>
      <c r="H10" s="39">
        <f t="shared" si="5"/>
      </c>
      <c r="I10" s="140">
        <f t="shared" si="6"/>
      </c>
      <c r="J10" s="72"/>
      <c r="K10" s="73"/>
      <c r="L10" s="43">
        <f t="shared" si="7"/>
        <v>0</v>
      </c>
      <c r="M10" s="43">
        <f t="shared" si="8"/>
        <v>0</v>
      </c>
      <c r="N10" s="92">
        <f t="shared" si="9"/>
      </c>
      <c r="O10" s="76"/>
      <c r="P10" s="77"/>
      <c r="Q10" s="43">
        <f t="shared" si="10"/>
        <v>0</v>
      </c>
      <c r="R10" s="43">
        <f t="shared" si="11"/>
        <v>0</v>
      </c>
      <c r="S10" s="88">
        <f t="shared" si="12"/>
      </c>
      <c r="T10" s="85">
        <f t="shared" si="13"/>
        <v>0</v>
      </c>
      <c r="U10" s="89">
        <f t="shared" si="14"/>
      </c>
      <c r="V10" s="87" t="e">
        <f t="shared" si="15"/>
        <v>#VALUE!</v>
      </c>
      <c r="W10" s="142">
        <f t="shared" si="16"/>
      </c>
      <c r="X10" s="1"/>
    </row>
    <row r="11" spans="1:24" s="34" customFormat="1" ht="15" customHeight="1">
      <c r="A11" s="46">
        <f t="shared" si="17"/>
      </c>
      <c r="B11" s="41">
        <f t="shared" si="0"/>
      </c>
      <c r="C11" s="58"/>
      <c r="D11" s="37">
        <f t="shared" si="1"/>
      </c>
      <c r="E11" s="38">
        <f t="shared" si="2"/>
      </c>
      <c r="F11" s="39">
        <f t="shared" si="3"/>
      </c>
      <c r="G11" s="40">
        <f t="shared" si="4"/>
      </c>
      <c r="H11" s="39">
        <f t="shared" si="5"/>
      </c>
      <c r="I11" s="140">
        <f t="shared" si="6"/>
      </c>
      <c r="J11" s="72"/>
      <c r="K11" s="73"/>
      <c r="L11" s="43">
        <f t="shared" si="7"/>
        <v>0</v>
      </c>
      <c r="M11" s="43">
        <f t="shared" si="8"/>
        <v>0</v>
      </c>
      <c r="N11" s="92">
        <f t="shared" si="9"/>
      </c>
      <c r="O11" s="76"/>
      <c r="P11" s="77"/>
      <c r="Q11" s="43">
        <f t="shared" si="10"/>
        <v>0</v>
      </c>
      <c r="R11" s="43">
        <f t="shared" si="11"/>
        <v>0</v>
      </c>
      <c r="S11" s="88">
        <f t="shared" si="12"/>
      </c>
      <c r="T11" s="85">
        <f t="shared" si="13"/>
        <v>0</v>
      </c>
      <c r="U11" s="89">
        <f t="shared" si="14"/>
      </c>
      <c r="V11" s="87" t="e">
        <f t="shared" si="15"/>
        <v>#VALUE!</v>
      </c>
      <c r="W11" s="142">
        <f t="shared" si="16"/>
      </c>
      <c r="X11" s="1"/>
    </row>
    <row r="12" spans="1:24" s="34" customFormat="1" ht="15" customHeight="1">
      <c r="A12" s="46">
        <f t="shared" si="17"/>
      </c>
      <c r="B12" s="41">
        <f t="shared" si="0"/>
      </c>
      <c r="C12" s="58"/>
      <c r="D12" s="37">
        <f t="shared" si="1"/>
      </c>
      <c r="E12" s="38">
        <f t="shared" si="2"/>
      </c>
      <c r="F12" s="39">
        <f t="shared" si="3"/>
      </c>
      <c r="G12" s="40">
        <f t="shared" si="4"/>
      </c>
      <c r="H12" s="39">
        <f t="shared" si="5"/>
      </c>
      <c r="I12" s="140">
        <f t="shared" si="6"/>
      </c>
      <c r="J12" s="144"/>
      <c r="K12" s="73"/>
      <c r="L12" s="43">
        <f t="shared" si="7"/>
        <v>0</v>
      </c>
      <c r="M12" s="43">
        <f t="shared" si="8"/>
        <v>0</v>
      </c>
      <c r="N12" s="92">
        <f t="shared" si="9"/>
      </c>
      <c r="O12" s="76"/>
      <c r="P12" s="77"/>
      <c r="Q12" s="43">
        <f t="shared" si="10"/>
        <v>0</v>
      </c>
      <c r="R12" s="43">
        <f t="shared" si="11"/>
        <v>0</v>
      </c>
      <c r="S12" s="88">
        <f t="shared" si="12"/>
      </c>
      <c r="T12" s="85">
        <f t="shared" si="13"/>
        <v>0</v>
      </c>
      <c r="U12" s="89">
        <f t="shared" si="14"/>
      </c>
      <c r="V12" s="87" t="e">
        <f t="shared" si="15"/>
        <v>#VALUE!</v>
      </c>
      <c r="W12" s="142">
        <f t="shared" si="16"/>
      </c>
      <c r="X12" s="1"/>
    </row>
    <row r="13" spans="1:24" s="34" customFormat="1" ht="15" customHeight="1">
      <c r="A13" s="46">
        <f t="shared" si="17"/>
      </c>
      <c r="B13" s="41">
        <f t="shared" si="0"/>
      </c>
      <c r="C13" s="58"/>
      <c r="D13" s="37">
        <f t="shared" si="1"/>
      </c>
      <c r="E13" s="38">
        <f t="shared" si="2"/>
      </c>
      <c r="F13" s="39">
        <f t="shared" si="3"/>
      </c>
      <c r="G13" s="40">
        <f t="shared" si="4"/>
      </c>
      <c r="H13" s="39">
        <f t="shared" si="5"/>
      </c>
      <c r="I13" s="140">
        <f t="shared" si="6"/>
      </c>
      <c r="J13" s="72"/>
      <c r="K13" s="73"/>
      <c r="L13" s="43">
        <f t="shared" si="7"/>
        <v>0</v>
      </c>
      <c r="M13" s="43">
        <f t="shared" si="8"/>
        <v>0</v>
      </c>
      <c r="N13" s="92">
        <f t="shared" si="9"/>
      </c>
      <c r="O13" s="76"/>
      <c r="P13" s="77"/>
      <c r="Q13" s="43">
        <f t="shared" si="10"/>
        <v>0</v>
      </c>
      <c r="R13" s="43">
        <f t="shared" si="11"/>
        <v>0</v>
      </c>
      <c r="S13" s="88">
        <f t="shared" si="12"/>
      </c>
      <c r="T13" s="85">
        <f t="shared" si="13"/>
        <v>0</v>
      </c>
      <c r="U13" s="89">
        <f t="shared" si="14"/>
      </c>
      <c r="V13" s="87" t="e">
        <f t="shared" si="15"/>
        <v>#VALUE!</v>
      </c>
      <c r="W13" s="142">
        <f t="shared" si="16"/>
      </c>
      <c r="X13" s="1"/>
    </row>
    <row r="14" spans="1:24" s="34" customFormat="1" ht="15" customHeight="1">
      <c r="A14" s="46">
        <f t="shared" si="17"/>
      </c>
      <c r="B14" s="41">
        <f t="shared" si="0"/>
      </c>
      <c r="C14" s="58"/>
      <c r="D14" s="37">
        <f t="shared" si="1"/>
      </c>
      <c r="E14" s="38">
        <f t="shared" si="2"/>
      </c>
      <c r="F14" s="39">
        <f t="shared" si="3"/>
      </c>
      <c r="G14" s="40">
        <f t="shared" si="4"/>
      </c>
      <c r="H14" s="39">
        <f t="shared" si="5"/>
      </c>
      <c r="I14" s="140">
        <f t="shared" si="6"/>
      </c>
      <c r="J14" s="72"/>
      <c r="K14" s="73"/>
      <c r="L14" s="43">
        <f t="shared" si="7"/>
        <v>0</v>
      </c>
      <c r="M14" s="43">
        <f t="shared" si="8"/>
        <v>0</v>
      </c>
      <c r="N14" s="92">
        <f t="shared" si="9"/>
      </c>
      <c r="O14" s="76"/>
      <c r="P14" s="77"/>
      <c r="Q14" s="43">
        <f t="shared" si="10"/>
        <v>0</v>
      </c>
      <c r="R14" s="43">
        <f t="shared" si="11"/>
        <v>0</v>
      </c>
      <c r="S14" s="88">
        <f t="shared" si="12"/>
      </c>
      <c r="T14" s="85">
        <f t="shared" si="13"/>
        <v>0</v>
      </c>
      <c r="U14" s="89">
        <f t="shared" si="14"/>
      </c>
      <c r="V14" s="87" t="e">
        <f t="shared" si="15"/>
        <v>#VALUE!</v>
      </c>
      <c r="W14" s="142">
        <f t="shared" si="16"/>
      </c>
      <c r="X14" s="1"/>
    </row>
    <row r="15" spans="1:24" s="34" customFormat="1" ht="15" customHeight="1">
      <c r="A15" s="46">
        <f t="shared" si="17"/>
      </c>
      <c r="B15" s="41">
        <f t="shared" si="0"/>
      </c>
      <c r="C15" s="58"/>
      <c r="D15" s="37">
        <f t="shared" si="1"/>
      </c>
      <c r="E15" s="38">
        <f t="shared" si="2"/>
      </c>
      <c r="F15" s="39">
        <f t="shared" si="3"/>
      </c>
      <c r="G15" s="40">
        <f t="shared" si="4"/>
      </c>
      <c r="H15" s="39">
        <f t="shared" si="5"/>
      </c>
      <c r="I15" s="140">
        <f t="shared" si="6"/>
      </c>
      <c r="J15" s="72"/>
      <c r="K15" s="73"/>
      <c r="L15" s="43">
        <f t="shared" si="7"/>
        <v>0</v>
      </c>
      <c r="M15" s="43">
        <f t="shared" si="8"/>
        <v>0</v>
      </c>
      <c r="N15" s="92">
        <f t="shared" si="9"/>
      </c>
      <c r="O15" s="76"/>
      <c r="P15" s="77"/>
      <c r="Q15" s="43">
        <f t="shared" si="10"/>
        <v>0</v>
      </c>
      <c r="R15" s="43">
        <f t="shared" si="11"/>
        <v>0</v>
      </c>
      <c r="S15" s="88">
        <f t="shared" si="12"/>
      </c>
      <c r="T15" s="85">
        <f t="shared" si="13"/>
        <v>0</v>
      </c>
      <c r="U15" s="89">
        <f t="shared" si="14"/>
      </c>
      <c r="V15" s="87" t="e">
        <f t="shared" si="15"/>
        <v>#VALUE!</v>
      </c>
      <c r="W15" s="142">
        <f t="shared" si="16"/>
      </c>
      <c r="X15" s="1"/>
    </row>
    <row r="16" spans="1:24" s="34" customFormat="1" ht="15" customHeight="1">
      <c r="A16" s="46">
        <f t="shared" si="17"/>
      </c>
      <c r="B16" s="41">
        <f t="shared" si="0"/>
      </c>
      <c r="C16" s="58"/>
      <c r="D16" s="37">
        <f t="shared" si="1"/>
      </c>
      <c r="E16" s="38">
        <f t="shared" si="2"/>
      </c>
      <c r="F16" s="39">
        <f t="shared" si="3"/>
      </c>
      <c r="G16" s="40">
        <f t="shared" si="4"/>
      </c>
      <c r="H16" s="39">
        <f t="shared" si="5"/>
      </c>
      <c r="I16" s="140">
        <f t="shared" si="6"/>
      </c>
      <c r="J16" s="72"/>
      <c r="K16" s="73"/>
      <c r="L16" s="43">
        <f t="shared" si="7"/>
        <v>0</v>
      </c>
      <c r="M16" s="43">
        <f t="shared" si="8"/>
        <v>0</v>
      </c>
      <c r="N16" s="92">
        <f t="shared" si="9"/>
      </c>
      <c r="O16" s="76"/>
      <c r="P16" s="77"/>
      <c r="Q16" s="43">
        <f t="shared" si="10"/>
        <v>0</v>
      </c>
      <c r="R16" s="43">
        <f t="shared" si="11"/>
        <v>0</v>
      </c>
      <c r="S16" s="88">
        <f t="shared" si="12"/>
      </c>
      <c r="T16" s="85">
        <f t="shared" si="13"/>
        <v>0</v>
      </c>
      <c r="U16" s="89">
        <f t="shared" si="14"/>
      </c>
      <c r="V16" s="87" t="e">
        <f t="shared" si="15"/>
        <v>#VALUE!</v>
      </c>
      <c r="W16" s="142">
        <f t="shared" si="16"/>
      </c>
      <c r="X16" s="1"/>
    </row>
    <row r="17" spans="1:24" s="34" customFormat="1" ht="15" customHeight="1">
      <c r="A17" s="46">
        <f t="shared" si="17"/>
      </c>
      <c r="B17" s="41">
        <f t="shared" si="0"/>
      </c>
      <c r="C17" s="58"/>
      <c r="D17" s="37">
        <f t="shared" si="1"/>
      </c>
      <c r="E17" s="38">
        <f t="shared" si="2"/>
      </c>
      <c r="F17" s="39">
        <f t="shared" si="3"/>
      </c>
      <c r="G17" s="40">
        <f t="shared" si="4"/>
      </c>
      <c r="H17" s="39">
        <f t="shared" si="5"/>
      </c>
      <c r="I17" s="140">
        <f t="shared" si="6"/>
      </c>
      <c r="J17" s="72"/>
      <c r="K17" s="73"/>
      <c r="L17" s="43">
        <f t="shared" si="7"/>
        <v>0</v>
      </c>
      <c r="M17" s="43">
        <f t="shared" si="8"/>
        <v>0</v>
      </c>
      <c r="N17" s="92">
        <f t="shared" si="9"/>
      </c>
      <c r="O17" s="76"/>
      <c r="P17" s="77"/>
      <c r="Q17" s="43">
        <f t="shared" si="10"/>
        <v>0</v>
      </c>
      <c r="R17" s="43">
        <f t="shared" si="11"/>
        <v>0</v>
      </c>
      <c r="S17" s="88">
        <f t="shared" si="12"/>
      </c>
      <c r="T17" s="85">
        <f t="shared" si="13"/>
        <v>0</v>
      </c>
      <c r="U17" s="89">
        <f t="shared" si="14"/>
      </c>
      <c r="V17" s="87" t="e">
        <f t="shared" si="15"/>
        <v>#VALUE!</v>
      </c>
      <c r="W17" s="142">
        <f t="shared" si="16"/>
      </c>
      <c r="X17" s="1"/>
    </row>
    <row r="18" spans="1:24" s="34" customFormat="1" ht="15" customHeight="1">
      <c r="A18" s="46">
        <f t="shared" si="17"/>
      </c>
      <c r="B18" s="41">
        <f t="shared" si="0"/>
      </c>
      <c r="C18" s="58"/>
      <c r="D18" s="37">
        <f t="shared" si="1"/>
      </c>
      <c r="E18" s="38">
        <f t="shared" si="2"/>
      </c>
      <c r="F18" s="39">
        <f t="shared" si="3"/>
      </c>
      <c r="G18" s="40">
        <f t="shared" si="4"/>
      </c>
      <c r="H18" s="39">
        <f t="shared" si="5"/>
      </c>
      <c r="I18" s="140">
        <f t="shared" si="6"/>
      </c>
      <c r="J18" s="72"/>
      <c r="K18" s="73"/>
      <c r="L18" s="43">
        <f t="shared" si="7"/>
        <v>0</v>
      </c>
      <c r="M18" s="43">
        <f t="shared" si="8"/>
        <v>0</v>
      </c>
      <c r="N18" s="92">
        <f t="shared" si="9"/>
      </c>
      <c r="O18" s="76"/>
      <c r="P18" s="77"/>
      <c r="Q18" s="43">
        <f t="shared" si="10"/>
        <v>0</v>
      </c>
      <c r="R18" s="43">
        <f t="shared" si="11"/>
        <v>0</v>
      </c>
      <c r="S18" s="88">
        <f t="shared" si="12"/>
      </c>
      <c r="T18" s="85">
        <f t="shared" si="13"/>
        <v>0</v>
      </c>
      <c r="U18" s="89">
        <f t="shared" si="14"/>
      </c>
      <c r="V18" s="87" t="e">
        <f t="shared" si="15"/>
        <v>#VALUE!</v>
      </c>
      <c r="W18" s="142">
        <f t="shared" si="16"/>
      </c>
      <c r="X18" s="1"/>
    </row>
    <row r="19" spans="1:24" s="34" customFormat="1" ht="15" customHeight="1">
      <c r="A19" s="46">
        <f t="shared" si="17"/>
      </c>
      <c r="B19" s="41">
        <f t="shared" si="0"/>
      </c>
      <c r="C19" s="58"/>
      <c r="D19" s="37">
        <f t="shared" si="1"/>
      </c>
      <c r="E19" s="38">
        <f t="shared" si="2"/>
      </c>
      <c r="F19" s="39">
        <f t="shared" si="3"/>
      </c>
      <c r="G19" s="40">
        <f t="shared" si="4"/>
      </c>
      <c r="H19" s="39">
        <f t="shared" si="5"/>
      </c>
      <c r="I19" s="140">
        <f t="shared" si="6"/>
      </c>
      <c r="J19" s="72"/>
      <c r="K19" s="73"/>
      <c r="L19" s="43">
        <f t="shared" si="7"/>
        <v>0</v>
      </c>
      <c r="M19" s="43">
        <f t="shared" si="8"/>
        <v>0</v>
      </c>
      <c r="N19" s="92">
        <f t="shared" si="9"/>
      </c>
      <c r="O19" s="76"/>
      <c r="P19" s="77"/>
      <c r="Q19" s="43">
        <f t="shared" si="10"/>
        <v>0</v>
      </c>
      <c r="R19" s="43">
        <f t="shared" si="11"/>
        <v>0</v>
      </c>
      <c r="S19" s="88">
        <f t="shared" si="12"/>
      </c>
      <c r="T19" s="85">
        <f t="shared" si="13"/>
        <v>0</v>
      </c>
      <c r="U19" s="89">
        <f t="shared" si="14"/>
      </c>
      <c r="V19" s="87" t="e">
        <f t="shared" si="15"/>
        <v>#VALUE!</v>
      </c>
      <c r="W19" s="142">
        <f t="shared" si="16"/>
      </c>
      <c r="X19" s="1"/>
    </row>
    <row r="20" spans="1:24" s="34" customFormat="1" ht="15" customHeight="1">
      <c r="A20" s="46">
        <f t="shared" si="17"/>
      </c>
      <c r="B20" s="41">
        <f t="shared" si="0"/>
      </c>
      <c r="C20" s="58"/>
      <c r="D20" s="37">
        <f t="shared" si="1"/>
      </c>
      <c r="E20" s="38">
        <f t="shared" si="2"/>
      </c>
      <c r="F20" s="39">
        <f t="shared" si="3"/>
      </c>
      <c r="G20" s="40">
        <f t="shared" si="4"/>
      </c>
      <c r="H20" s="39">
        <f t="shared" si="5"/>
      </c>
      <c r="I20" s="140">
        <f t="shared" si="6"/>
      </c>
      <c r="J20" s="72"/>
      <c r="K20" s="73"/>
      <c r="L20" s="43">
        <f t="shared" si="7"/>
        <v>0</v>
      </c>
      <c r="M20" s="43">
        <f t="shared" si="8"/>
        <v>0</v>
      </c>
      <c r="N20" s="92">
        <f t="shared" si="9"/>
      </c>
      <c r="O20" s="76"/>
      <c r="P20" s="77"/>
      <c r="Q20" s="43">
        <f t="shared" si="10"/>
        <v>0</v>
      </c>
      <c r="R20" s="43">
        <f t="shared" si="11"/>
        <v>0</v>
      </c>
      <c r="S20" s="88">
        <f t="shared" si="12"/>
      </c>
      <c r="T20" s="85">
        <f t="shared" si="13"/>
        <v>0</v>
      </c>
      <c r="U20" s="89">
        <f t="shared" si="14"/>
      </c>
      <c r="V20" s="87" t="e">
        <f t="shared" si="15"/>
        <v>#VALUE!</v>
      </c>
      <c r="W20" s="142">
        <f t="shared" si="16"/>
      </c>
      <c r="X20" s="1"/>
    </row>
    <row r="21" spans="1:24" s="34" customFormat="1" ht="15" customHeight="1">
      <c r="A21" s="46">
        <f t="shared" si="17"/>
      </c>
      <c r="B21" s="41">
        <f t="shared" si="0"/>
      </c>
      <c r="C21" s="58"/>
      <c r="D21" s="37">
        <f t="shared" si="1"/>
      </c>
      <c r="E21" s="38">
        <f t="shared" si="2"/>
      </c>
      <c r="F21" s="39">
        <f t="shared" si="3"/>
      </c>
      <c r="G21" s="40">
        <f t="shared" si="4"/>
      </c>
      <c r="H21" s="39">
        <f t="shared" si="5"/>
      </c>
      <c r="I21" s="140">
        <f t="shared" si="6"/>
      </c>
      <c r="J21" s="72"/>
      <c r="K21" s="73"/>
      <c r="L21" s="43">
        <f t="shared" si="7"/>
        <v>0</v>
      </c>
      <c r="M21" s="43">
        <f t="shared" si="8"/>
        <v>0</v>
      </c>
      <c r="N21" s="92">
        <f t="shared" si="9"/>
      </c>
      <c r="O21" s="76"/>
      <c r="P21" s="77"/>
      <c r="Q21" s="43">
        <f t="shared" si="10"/>
        <v>0</v>
      </c>
      <c r="R21" s="43">
        <f t="shared" si="11"/>
        <v>0</v>
      </c>
      <c r="S21" s="88">
        <f t="shared" si="12"/>
      </c>
      <c r="T21" s="85">
        <f t="shared" si="13"/>
        <v>0</v>
      </c>
      <c r="U21" s="89">
        <f t="shared" si="14"/>
      </c>
      <c r="V21" s="87" t="e">
        <f t="shared" si="15"/>
        <v>#VALUE!</v>
      </c>
      <c r="W21" s="142">
        <f t="shared" si="16"/>
      </c>
      <c r="X21" s="1"/>
    </row>
    <row r="22" spans="1:24" s="34" customFormat="1" ht="15" customHeight="1">
      <c r="A22" s="46">
        <f t="shared" si="17"/>
      </c>
      <c r="B22" s="41">
        <f t="shared" si="0"/>
      </c>
      <c r="C22" s="58"/>
      <c r="D22" s="37">
        <f t="shared" si="1"/>
      </c>
      <c r="E22" s="38">
        <f t="shared" si="2"/>
      </c>
      <c r="F22" s="39">
        <f t="shared" si="3"/>
      </c>
      <c r="G22" s="40">
        <f t="shared" si="4"/>
      </c>
      <c r="H22" s="39">
        <f t="shared" si="5"/>
      </c>
      <c r="I22" s="140">
        <f t="shared" si="6"/>
      </c>
      <c r="J22" s="72"/>
      <c r="K22" s="73"/>
      <c r="L22" s="43">
        <f t="shared" si="7"/>
        <v>0</v>
      </c>
      <c r="M22" s="43">
        <f t="shared" si="8"/>
        <v>0</v>
      </c>
      <c r="N22" s="92">
        <f t="shared" si="9"/>
      </c>
      <c r="O22" s="76"/>
      <c r="P22" s="77"/>
      <c r="Q22" s="43">
        <f t="shared" si="10"/>
        <v>0</v>
      </c>
      <c r="R22" s="43">
        <f t="shared" si="11"/>
        <v>0</v>
      </c>
      <c r="S22" s="88">
        <f t="shared" si="12"/>
      </c>
      <c r="T22" s="85">
        <f t="shared" si="13"/>
        <v>0</v>
      </c>
      <c r="U22" s="89">
        <f t="shared" si="14"/>
      </c>
      <c r="V22" s="87" t="e">
        <f t="shared" si="15"/>
        <v>#VALUE!</v>
      </c>
      <c r="W22" s="142">
        <f t="shared" si="16"/>
      </c>
      <c r="X22" s="1"/>
    </row>
    <row r="23" spans="1:24" s="34" customFormat="1" ht="15" customHeight="1">
      <c r="A23" s="46">
        <f t="shared" si="17"/>
      </c>
      <c r="B23" s="41">
        <f t="shared" si="0"/>
      </c>
      <c r="C23" s="58"/>
      <c r="D23" s="37">
        <f t="shared" si="1"/>
      </c>
      <c r="E23" s="38">
        <f t="shared" si="2"/>
      </c>
      <c r="F23" s="39">
        <f t="shared" si="3"/>
      </c>
      <c r="G23" s="40">
        <f t="shared" si="4"/>
      </c>
      <c r="H23" s="39">
        <f t="shared" si="5"/>
      </c>
      <c r="I23" s="140">
        <f t="shared" si="6"/>
      </c>
      <c r="J23" s="72"/>
      <c r="K23" s="73"/>
      <c r="L23" s="43">
        <f t="shared" si="7"/>
        <v>0</v>
      </c>
      <c r="M23" s="43">
        <f t="shared" si="8"/>
        <v>0</v>
      </c>
      <c r="N23" s="92">
        <f t="shared" si="9"/>
      </c>
      <c r="O23" s="76"/>
      <c r="P23" s="77"/>
      <c r="Q23" s="43">
        <f t="shared" si="10"/>
        <v>0</v>
      </c>
      <c r="R23" s="43">
        <f t="shared" si="11"/>
        <v>0</v>
      </c>
      <c r="S23" s="88">
        <f t="shared" si="12"/>
      </c>
      <c r="T23" s="85">
        <f t="shared" si="13"/>
        <v>0</v>
      </c>
      <c r="U23" s="89">
        <f t="shared" si="14"/>
      </c>
      <c r="V23" s="87" t="e">
        <f t="shared" si="15"/>
        <v>#VALUE!</v>
      </c>
      <c r="W23" s="142">
        <f t="shared" si="16"/>
      </c>
      <c r="X23" s="1"/>
    </row>
    <row r="24" spans="1:24" s="34" customFormat="1" ht="15" customHeight="1">
      <c r="A24" s="46">
        <f t="shared" si="17"/>
      </c>
      <c r="B24" s="41">
        <f t="shared" si="0"/>
      </c>
      <c r="C24" s="58"/>
      <c r="D24" s="37">
        <f t="shared" si="1"/>
      </c>
      <c r="E24" s="38">
        <f t="shared" si="2"/>
      </c>
      <c r="F24" s="39">
        <f t="shared" si="3"/>
      </c>
      <c r="G24" s="40">
        <f t="shared" si="4"/>
      </c>
      <c r="H24" s="39">
        <f t="shared" si="5"/>
      </c>
      <c r="I24" s="140">
        <f t="shared" si="6"/>
      </c>
      <c r="J24" s="72"/>
      <c r="K24" s="73"/>
      <c r="L24" s="43">
        <f t="shared" si="7"/>
        <v>0</v>
      </c>
      <c r="M24" s="43">
        <f t="shared" si="8"/>
        <v>0</v>
      </c>
      <c r="N24" s="92">
        <f t="shared" si="9"/>
      </c>
      <c r="O24" s="76"/>
      <c r="P24" s="77"/>
      <c r="Q24" s="43">
        <f t="shared" si="10"/>
        <v>0</v>
      </c>
      <c r="R24" s="43">
        <f t="shared" si="11"/>
        <v>0</v>
      </c>
      <c r="S24" s="88">
        <f t="shared" si="12"/>
      </c>
      <c r="T24" s="85">
        <f t="shared" si="13"/>
        <v>0</v>
      </c>
      <c r="U24" s="89">
        <f t="shared" si="14"/>
      </c>
      <c r="V24" s="87" t="e">
        <f t="shared" si="15"/>
        <v>#VALUE!</v>
      </c>
      <c r="W24" s="142">
        <f t="shared" si="16"/>
      </c>
      <c r="X24" s="1"/>
    </row>
    <row r="25" spans="1:24" s="34" customFormat="1" ht="15" customHeight="1">
      <c r="A25" s="46">
        <f t="shared" si="17"/>
      </c>
      <c r="B25" s="41">
        <f t="shared" si="0"/>
      </c>
      <c r="C25" s="58"/>
      <c r="D25" s="37">
        <f t="shared" si="1"/>
      </c>
      <c r="E25" s="38">
        <f t="shared" si="2"/>
      </c>
      <c r="F25" s="39">
        <f t="shared" si="3"/>
      </c>
      <c r="G25" s="40">
        <f t="shared" si="4"/>
      </c>
      <c r="H25" s="39">
        <f t="shared" si="5"/>
      </c>
      <c r="I25" s="140">
        <f t="shared" si="6"/>
      </c>
      <c r="J25" s="72"/>
      <c r="K25" s="73"/>
      <c r="L25" s="43">
        <f t="shared" si="7"/>
        <v>0</v>
      </c>
      <c r="M25" s="43">
        <f t="shared" si="8"/>
        <v>0</v>
      </c>
      <c r="N25" s="92">
        <f t="shared" si="9"/>
      </c>
      <c r="O25" s="76"/>
      <c r="P25" s="77"/>
      <c r="Q25" s="43">
        <f t="shared" si="10"/>
        <v>0</v>
      </c>
      <c r="R25" s="43">
        <f t="shared" si="11"/>
        <v>0</v>
      </c>
      <c r="S25" s="88">
        <f t="shared" si="12"/>
      </c>
      <c r="T25" s="85">
        <f t="shared" si="13"/>
        <v>0</v>
      </c>
      <c r="U25" s="89">
        <f t="shared" si="14"/>
      </c>
      <c r="V25" s="87" t="e">
        <f t="shared" si="15"/>
        <v>#VALUE!</v>
      </c>
      <c r="W25" s="142">
        <f t="shared" si="16"/>
      </c>
      <c r="X25" s="1"/>
    </row>
    <row r="26" spans="1:24" s="34" customFormat="1" ht="15" customHeight="1">
      <c r="A26" s="46">
        <f t="shared" si="17"/>
      </c>
      <c r="B26" s="41">
        <f t="shared" si="0"/>
      </c>
      <c r="C26" s="58"/>
      <c r="D26" s="37">
        <f t="shared" si="1"/>
      </c>
      <c r="E26" s="38">
        <f t="shared" si="2"/>
      </c>
      <c r="F26" s="39">
        <f t="shared" si="3"/>
      </c>
      <c r="G26" s="40">
        <f t="shared" si="4"/>
      </c>
      <c r="H26" s="39">
        <f t="shared" si="5"/>
      </c>
      <c r="I26" s="140">
        <f t="shared" si="6"/>
      </c>
      <c r="J26" s="72"/>
      <c r="K26" s="73"/>
      <c r="L26" s="43">
        <f t="shared" si="7"/>
        <v>0</v>
      </c>
      <c r="M26" s="43">
        <f t="shared" si="8"/>
        <v>0</v>
      </c>
      <c r="N26" s="92">
        <f t="shared" si="9"/>
      </c>
      <c r="O26" s="76"/>
      <c r="P26" s="77"/>
      <c r="Q26" s="43">
        <f t="shared" si="10"/>
        <v>0</v>
      </c>
      <c r="R26" s="43">
        <f t="shared" si="11"/>
        <v>0</v>
      </c>
      <c r="S26" s="88">
        <f t="shared" si="12"/>
      </c>
      <c r="T26" s="85">
        <f t="shared" si="13"/>
        <v>0</v>
      </c>
      <c r="U26" s="89">
        <f t="shared" si="14"/>
      </c>
      <c r="V26" s="87" t="e">
        <f t="shared" si="15"/>
        <v>#VALUE!</v>
      </c>
      <c r="W26" s="142">
        <f t="shared" si="16"/>
      </c>
      <c r="X26" s="1"/>
    </row>
    <row r="27" spans="1:24" s="34" customFormat="1" ht="15" customHeight="1">
      <c r="A27" s="46">
        <f t="shared" si="17"/>
      </c>
      <c r="B27" s="41">
        <f t="shared" si="0"/>
      </c>
      <c r="C27" s="58"/>
      <c r="D27" s="37">
        <f t="shared" si="1"/>
      </c>
      <c r="E27" s="38">
        <f t="shared" si="2"/>
      </c>
      <c r="F27" s="39">
        <f t="shared" si="3"/>
      </c>
      <c r="G27" s="40">
        <f t="shared" si="4"/>
      </c>
      <c r="H27" s="39">
        <f t="shared" si="5"/>
      </c>
      <c r="I27" s="140">
        <f t="shared" si="6"/>
      </c>
      <c r="J27" s="72"/>
      <c r="K27" s="73"/>
      <c r="L27" s="43">
        <f t="shared" si="7"/>
        <v>0</v>
      </c>
      <c r="M27" s="43">
        <f t="shared" si="8"/>
        <v>0</v>
      </c>
      <c r="N27" s="92">
        <f t="shared" si="9"/>
      </c>
      <c r="O27" s="76"/>
      <c r="P27" s="77"/>
      <c r="Q27" s="43">
        <f t="shared" si="10"/>
        <v>0</v>
      </c>
      <c r="R27" s="43">
        <f t="shared" si="11"/>
        <v>0</v>
      </c>
      <c r="S27" s="88">
        <f t="shared" si="12"/>
      </c>
      <c r="T27" s="85">
        <f t="shared" si="13"/>
        <v>0</v>
      </c>
      <c r="U27" s="89">
        <f t="shared" si="14"/>
      </c>
      <c r="V27" s="87" t="e">
        <f t="shared" si="15"/>
        <v>#VALUE!</v>
      </c>
      <c r="W27" s="142">
        <f t="shared" si="16"/>
      </c>
      <c r="X27" s="1"/>
    </row>
    <row r="28" spans="1:24" s="34" customFormat="1" ht="15" customHeight="1">
      <c r="A28" s="46">
        <f t="shared" si="17"/>
      </c>
      <c r="B28" s="41">
        <f t="shared" si="0"/>
      </c>
      <c r="C28" s="58"/>
      <c r="D28" s="37">
        <f t="shared" si="1"/>
      </c>
      <c r="E28" s="38">
        <f t="shared" si="2"/>
      </c>
      <c r="F28" s="39">
        <f t="shared" si="3"/>
      </c>
      <c r="G28" s="40">
        <f t="shared" si="4"/>
      </c>
      <c r="H28" s="39">
        <f t="shared" si="5"/>
      </c>
      <c r="I28" s="140">
        <f t="shared" si="6"/>
      </c>
      <c r="J28" s="72"/>
      <c r="K28" s="73"/>
      <c r="L28" s="43">
        <f t="shared" si="7"/>
        <v>0</v>
      </c>
      <c r="M28" s="43">
        <f t="shared" si="8"/>
        <v>0</v>
      </c>
      <c r="N28" s="92">
        <f t="shared" si="9"/>
      </c>
      <c r="O28" s="76"/>
      <c r="P28" s="77"/>
      <c r="Q28" s="43">
        <f t="shared" si="10"/>
        <v>0</v>
      </c>
      <c r="R28" s="43">
        <f t="shared" si="11"/>
        <v>0</v>
      </c>
      <c r="S28" s="88">
        <f t="shared" si="12"/>
      </c>
      <c r="T28" s="85">
        <f t="shared" si="13"/>
        <v>0</v>
      </c>
      <c r="U28" s="89">
        <f t="shared" si="14"/>
      </c>
      <c r="V28" s="87" t="e">
        <f t="shared" si="15"/>
        <v>#VALUE!</v>
      </c>
      <c r="W28" s="142">
        <f t="shared" si="16"/>
      </c>
      <c r="X28" s="1"/>
    </row>
    <row r="29" spans="1:24" s="34" customFormat="1" ht="15" customHeight="1">
      <c r="A29" s="46">
        <f t="shared" si="17"/>
      </c>
      <c r="B29" s="41">
        <f t="shared" si="0"/>
      </c>
      <c r="C29" s="58"/>
      <c r="D29" s="37">
        <f t="shared" si="1"/>
      </c>
      <c r="E29" s="38">
        <f t="shared" si="2"/>
      </c>
      <c r="F29" s="39">
        <f t="shared" si="3"/>
      </c>
      <c r="G29" s="40">
        <f t="shared" si="4"/>
      </c>
      <c r="H29" s="39">
        <f t="shared" si="5"/>
      </c>
      <c r="I29" s="140">
        <f t="shared" si="6"/>
      </c>
      <c r="J29" s="72"/>
      <c r="K29" s="73"/>
      <c r="L29" s="43">
        <f t="shared" si="7"/>
        <v>0</v>
      </c>
      <c r="M29" s="43">
        <f t="shared" si="8"/>
        <v>0</v>
      </c>
      <c r="N29" s="92">
        <f t="shared" si="9"/>
      </c>
      <c r="O29" s="76"/>
      <c r="P29" s="77"/>
      <c r="Q29" s="43">
        <f t="shared" si="10"/>
        <v>0</v>
      </c>
      <c r="R29" s="43">
        <f t="shared" si="11"/>
        <v>0</v>
      </c>
      <c r="S29" s="88">
        <f t="shared" si="12"/>
      </c>
      <c r="T29" s="85">
        <f t="shared" si="13"/>
        <v>0</v>
      </c>
      <c r="U29" s="89">
        <f t="shared" si="14"/>
      </c>
      <c r="V29" s="87" t="e">
        <f t="shared" si="15"/>
        <v>#VALUE!</v>
      </c>
      <c r="W29" s="142">
        <f t="shared" si="16"/>
      </c>
      <c r="X29" s="1"/>
    </row>
    <row r="30" spans="1:24" s="34" customFormat="1" ht="15" customHeight="1">
      <c r="A30" s="46">
        <f t="shared" si="17"/>
      </c>
      <c r="B30" s="41">
        <f t="shared" si="0"/>
      </c>
      <c r="C30" s="58"/>
      <c r="D30" s="37">
        <f t="shared" si="1"/>
      </c>
      <c r="E30" s="38">
        <f t="shared" si="2"/>
      </c>
      <c r="F30" s="39">
        <f t="shared" si="3"/>
      </c>
      <c r="G30" s="40">
        <f t="shared" si="4"/>
      </c>
      <c r="H30" s="39">
        <f t="shared" si="5"/>
      </c>
      <c r="I30" s="140">
        <f t="shared" si="6"/>
      </c>
      <c r="J30" s="72"/>
      <c r="K30" s="73"/>
      <c r="L30" s="43">
        <f t="shared" si="7"/>
        <v>0</v>
      </c>
      <c r="M30" s="43">
        <f t="shared" si="8"/>
        <v>0</v>
      </c>
      <c r="N30" s="92">
        <f t="shared" si="9"/>
      </c>
      <c r="O30" s="76"/>
      <c r="P30" s="77"/>
      <c r="Q30" s="43">
        <f t="shared" si="10"/>
        <v>0</v>
      </c>
      <c r="R30" s="43">
        <f t="shared" si="11"/>
        <v>0</v>
      </c>
      <c r="S30" s="88">
        <f t="shared" si="12"/>
      </c>
      <c r="T30" s="85">
        <f t="shared" si="13"/>
        <v>0</v>
      </c>
      <c r="U30" s="89">
        <f t="shared" si="14"/>
      </c>
      <c r="V30" s="87" t="e">
        <f t="shared" si="15"/>
        <v>#VALUE!</v>
      </c>
      <c r="W30" s="142">
        <f t="shared" si="16"/>
      </c>
      <c r="X30" s="1"/>
    </row>
    <row r="31" spans="1:24" s="34" customFormat="1" ht="15" customHeight="1">
      <c r="A31" s="46">
        <f t="shared" si="17"/>
      </c>
      <c r="B31" s="41">
        <f t="shared" si="0"/>
      </c>
      <c r="C31" s="58"/>
      <c r="D31" s="37">
        <f t="shared" si="1"/>
      </c>
      <c r="E31" s="38">
        <f t="shared" si="2"/>
      </c>
      <c r="F31" s="39">
        <f t="shared" si="3"/>
      </c>
      <c r="G31" s="40">
        <f t="shared" si="4"/>
      </c>
      <c r="H31" s="39">
        <f t="shared" si="5"/>
      </c>
      <c r="I31" s="140">
        <f t="shared" si="6"/>
      </c>
      <c r="J31" s="72"/>
      <c r="K31" s="73"/>
      <c r="L31" s="43">
        <f t="shared" si="7"/>
        <v>0</v>
      </c>
      <c r="M31" s="43">
        <f t="shared" si="8"/>
        <v>0</v>
      </c>
      <c r="N31" s="92">
        <f t="shared" si="9"/>
      </c>
      <c r="O31" s="76"/>
      <c r="P31" s="77"/>
      <c r="Q31" s="43">
        <f t="shared" si="10"/>
        <v>0</v>
      </c>
      <c r="R31" s="43">
        <f t="shared" si="11"/>
        <v>0</v>
      </c>
      <c r="S31" s="88">
        <f t="shared" si="12"/>
      </c>
      <c r="T31" s="85">
        <f t="shared" si="13"/>
        <v>0</v>
      </c>
      <c r="U31" s="89">
        <f t="shared" si="14"/>
      </c>
      <c r="V31" s="87" t="e">
        <f t="shared" si="15"/>
        <v>#VALUE!</v>
      </c>
      <c r="W31" s="142">
        <f t="shared" si="16"/>
      </c>
      <c r="X31" s="1"/>
    </row>
    <row r="32" spans="1:24" s="34" customFormat="1" ht="15" customHeight="1">
      <c r="A32" s="46">
        <f t="shared" si="17"/>
      </c>
      <c r="B32" s="41">
        <f t="shared" si="0"/>
      </c>
      <c r="C32" s="58"/>
      <c r="D32" s="37">
        <f t="shared" si="1"/>
      </c>
      <c r="E32" s="38">
        <f t="shared" si="2"/>
      </c>
      <c r="F32" s="39">
        <f t="shared" si="3"/>
      </c>
      <c r="G32" s="40">
        <f t="shared" si="4"/>
      </c>
      <c r="H32" s="39">
        <f t="shared" si="5"/>
      </c>
      <c r="I32" s="140">
        <f t="shared" si="6"/>
      </c>
      <c r="J32" s="72"/>
      <c r="K32" s="73"/>
      <c r="L32" s="43">
        <f t="shared" si="7"/>
        <v>0</v>
      </c>
      <c r="M32" s="43">
        <f t="shared" si="8"/>
        <v>0</v>
      </c>
      <c r="N32" s="92">
        <f t="shared" si="9"/>
      </c>
      <c r="O32" s="76"/>
      <c r="P32" s="77"/>
      <c r="Q32" s="43">
        <f t="shared" si="10"/>
        <v>0</v>
      </c>
      <c r="R32" s="43">
        <f t="shared" si="11"/>
        <v>0</v>
      </c>
      <c r="S32" s="88">
        <f t="shared" si="12"/>
      </c>
      <c r="T32" s="85">
        <f t="shared" si="13"/>
        <v>0</v>
      </c>
      <c r="U32" s="89">
        <f t="shared" si="14"/>
      </c>
      <c r="V32" s="87" t="e">
        <f t="shared" si="15"/>
        <v>#VALUE!</v>
      </c>
      <c r="W32" s="142">
        <f t="shared" si="16"/>
      </c>
      <c r="X32" s="1"/>
    </row>
    <row r="33" spans="1:24" s="34" customFormat="1" ht="15" customHeight="1">
      <c r="A33" s="46">
        <f t="shared" si="17"/>
      </c>
      <c r="B33" s="41">
        <f t="shared" si="0"/>
      </c>
      <c r="C33" s="58"/>
      <c r="D33" s="37">
        <f t="shared" si="1"/>
      </c>
      <c r="E33" s="38">
        <f t="shared" si="2"/>
      </c>
      <c r="F33" s="39">
        <f t="shared" si="3"/>
      </c>
      <c r="G33" s="40">
        <f t="shared" si="4"/>
      </c>
      <c r="H33" s="39">
        <f t="shared" si="5"/>
      </c>
      <c r="I33" s="140">
        <f t="shared" si="6"/>
      </c>
      <c r="J33" s="72"/>
      <c r="K33" s="73"/>
      <c r="L33" s="43">
        <f t="shared" si="7"/>
        <v>0</v>
      </c>
      <c r="M33" s="43">
        <f t="shared" si="8"/>
        <v>0</v>
      </c>
      <c r="N33" s="92">
        <f t="shared" si="9"/>
      </c>
      <c r="O33" s="76"/>
      <c r="P33" s="77"/>
      <c r="Q33" s="43">
        <f t="shared" si="10"/>
        <v>0</v>
      </c>
      <c r="R33" s="43">
        <f t="shared" si="11"/>
        <v>0</v>
      </c>
      <c r="S33" s="88">
        <f t="shared" si="12"/>
      </c>
      <c r="T33" s="85">
        <f t="shared" si="13"/>
        <v>0</v>
      </c>
      <c r="U33" s="89">
        <f t="shared" si="14"/>
      </c>
      <c r="V33" s="87" t="e">
        <f t="shared" si="15"/>
        <v>#VALUE!</v>
      </c>
      <c r="W33" s="142">
        <f t="shared" si="16"/>
      </c>
      <c r="X33" s="1"/>
    </row>
    <row r="34" spans="1:24" s="34" customFormat="1" ht="15" customHeight="1" thickBot="1">
      <c r="A34" s="121">
        <f>IF(ISBLANK(C34),"",#REF!+1)</f>
      </c>
      <c r="B34" s="122">
        <f t="shared" si="0"/>
      </c>
      <c r="C34" s="123"/>
      <c r="D34" s="124">
        <f t="shared" si="1"/>
      </c>
      <c r="E34" s="125">
        <f t="shared" si="2"/>
      </c>
      <c r="F34" s="126">
        <f t="shared" si="3"/>
      </c>
      <c r="G34" s="127">
        <f t="shared" si="4"/>
      </c>
      <c r="H34" s="126">
        <f t="shared" si="5"/>
      </c>
      <c r="I34" s="126">
        <f t="shared" si="6"/>
      </c>
      <c r="J34" s="128"/>
      <c r="K34" s="129"/>
      <c r="L34" s="130">
        <f t="shared" si="7"/>
        <v>0</v>
      </c>
      <c r="M34" s="130">
        <f t="shared" si="8"/>
        <v>0</v>
      </c>
      <c r="N34" s="131">
        <f t="shared" si="9"/>
      </c>
      <c r="O34" s="132"/>
      <c r="P34" s="133"/>
      <c r="Q34" s="130">
        <f t="shared" si="10"/>
        <v>0</v>
      </c>
      <c r="R34" s="130">
        <f t="shared" si="11"/>
        <v>0</v>
      </c>
      <c r="S34" s="134">
        <f t="shared" si="12"/>
      </c>
      <c r="T34" s="135">
        <f t="shared" si="13"/>
        <v>0</v>
      </c>
      <c r="U34" s="136">
        <f t="shared" si="14"/>
      </c>
      <c r="V34" s="137" t="e">
        <f t="shared" si="15"/>
        <v>#VALUE!</v>
      </c>
      <c r="W34" s="143">
        <f t="shared" si="16"/>
      </c>
      <c r="X34" s="1"/>
    </row>
  </sheetData>
  <sheetProtection/>
  <conditionalFormatting sqref="B5:B34">
    <cfRule type="cellIs" priority="1" dxfId="7" operator="equal" stopIfTrue="1">
      <formula>Goldplakette</formula>
    </cfRule>
    <cfRule type="cellIs" priority="2" dxfId="6" operator="equal" stopIfTrue="1">
      <formula>Silberplakette</formula>
    </cfRule>
    <cfRule type="cellIs" priority="3" dxfId="5" operator="equal" stopIfTrue="1">
      <formula>Bronzeplakette</formula>
    </cfRule>
  </conditionalFormatting>
  <conditionalFormatting sqref="E5:E34">
    <cfRule type="expression" priority="4" dxfId="3" stopIfTrue="1">
      <formula>I5+H5=2</formula>
    </cfRule>
    <cfRule type="expression" priority="5" dxfId="9" stopIfTrue="1">
      <formula>H5=1</formula>
    </cfRule>
    <cfRule type="expression" priority="6" dxfId="1" stopIfTrue="1">
      <formula>I5=1</formula>
    </cfRule>
  </conditionalFormatting>
  <conditionalFormatting sqref="F5:G34 D5:D34">
    <cfRule type="cellIs" priority="7" dxfId="0" operator="equal" stopIfTrue="1">
      <formula>0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r:id="rId2"/>
  <headerFooter alignWithMargins="0">
    <oddHeader>&amp;L&amp;"Arial,Fett Kursiv"&amp;12Klassen - Ergebnisliste</oddHeader>
    <oddFooter>&amp;L&amp;"Arial,Fett Kursiv"&amp;12&amp;D    &amp;T&amp;C&amp;"Arial,Fett Kursiv"&amp;12SPORTKOMMISSAR:&amp;R&amp;"Arial,Fett Kursiv"&amp;12 45:00,00 = a.d.W.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6"/>
  <dimension ref="A1:X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11.421875" defaultRowHeight="12.75"/>
  <cols>
    <col min="1" max="1" width="5.7109375" style="48" customWidth="1"/>
    <col min="2" max="2" width="3.57421875" style="0" customWidth="1"/>
    <col min="3" max="3" width="6.00390625" style="62" customWidth="1"/>
    <col min="4" max="4" width="8.8515625" style="0" customWidth="1"/>
    <col min="5" max="5" width="18.8515625" style="0" customWidth="1"/>
    <col min="6" max="6" width="18.57421875" style="0" customWidth="1"/>
    <col min="7" max="7" width="13.00390625" style="0" customWidth="1"/>
    <col min="8" max="9" width="10.7109375" style="0" hidden="1" customWidth="1"/>
    <col min="10" max="10" width="9.28125" style="62" customWidth="1"/>
    <col min="11" max="11" width="3.8515625" style="61" customWidth="1"/>
    <col min="12" max="13" width="9.28125" style="0" hidden="1" customWidth="1"/>
    <col min="14" max="14" width="9.28125" style="78" customWidth="1"/>
    <col min="15" max="15" width="9.28125" style="61" customWidth="1"/>
    <col min="16" max="16" width="3.8515625" style="61" customWidth="1"/>
    <col min="17" max="18" width="9.28125" style="0" hidden="1" customWidth="1"/>
    <col min="19" max="19" width="9.28125" style="78" customWidth="1"/>
    <col min="20" max="20" width="8.7109375" style="78" hidden="1" customWidth="1"/>
    <col min="21" max="21" width="10.421875" style="79" customWidth="1"/>
    <col min="22" max="22" width="8.7109375" style="80" hidden="1" customWidth="1"/>
    <col min="23" max="23" width="10.28125" style="80" customWidth="1"/>
    <col min="24" max="24" width="11.57421875" style="1" customWidth="1"/>
  </cols>
  <sheetData>
    <row r="1" spans="1:13" ht="15">
      <c r="A1" s="44"/>
      <c r="B1" s="1"/>
      <c r="C1" s="61"/>
      <c r="D1" s="1"/>
      <c r="E1" s="2"/>
      <c r="F1" s="2"/>
      <c r="G1" s="2"/>
      <c r="H1" s="2"/>
      <c r="I1" s="2"/>
      <c r="J1" s="65"/>
      <c r="L1" s="1"/>
      <c r="M1" s="1"/>
    </row>
    <row r="2" spans="1:13" ht="23.25">
      <c r="A2" s="50" t="s">
        <v>41</v>
      </c>
      <c r="B2" s="51"/>
      <c r="C2" s="63"/>
      <c r="D2" s="51">
        <f>MAX(A5:A34)</f>
        <v>0</v>
      </c>
      <c r="E2" s="52" t="s">
        <v>0</v>
      </c>
      <c r="F2" s="102" t="str">
        <f>IF(ISBLANK(E2),"",VLOOKUP(E2,'Veranst.'!A:C,3,FALSE))</f>
        <v>51. Automobilslalom, MSC Jura </v>
      </c>
      <c r="G2" s="49"/>
      <c r="H2" s="49"/>
      <c r="I2" s="49"/>
      <c r="J2" s="66"/>
      <c r="K2" s="67"/>
      <c r="L2" s="3"/>
      <c r="M2" s="3"/>
    </row>
    <row r="3" spans="1:13" ht="15.75" thickBot="1">
      <c r="A3" s="44"/>
      <c r="B3" s="1"/>
      <c r="C3" s="61"/>
      <c r="D3" s="1"/>
      <c r="E3" s="2"/>
      <c r="F3" s="2"/>
      <c r="G3" s="2"/>
      <c r="H3" s="2"/>
      <c r="I3" s="2"/>
      <c r="J3" s="65"/>
      <c r="L3" s="8"/>
      <c r="M3" s="1"/>
    </row>
    <row r="4" spans="1:24" s="35" customFormat="1" ht="15.75" thickBot="1">
      <c r="A4" s="10" t="s">
        <v>1</v>
      </c>
      <c r="B4" s="7" t="s">
        <v>2</v>
      </c>
      <c r="C4" s="64" t="s">
        <v>3</v>
      </c>
      <c r="D4" s="4" t="s">
        <v>4</v>
      </c>
      <c r="E4" s="5" t="s">
        <v>5</v>
      </c>
      <c r="F4" s="5" t="s">
        <v>6</v>
      </c>
      <c r="G4" s="6" t="s">
        <v>7</v>
      </c>
      <c r="H4" s="56"/>
      <c r="I4" s="56"/>
      <c r="J4" s="68" t="s">
        <v>24</v>
      </c>
      <c r="K4" s="69" t="s">
        <v>25</v>
      </c>
      <c r="L4" s="33"/>
      <c r="M4" s="33" t="s">
        <v>26</v>
      </c>
      <c r="N4" s="90" t="s">
        <v>27</v>
      </c>
      <c r="O4" s="68" t="s">
        <v>28</v>
      </c>
      <c r="P4" s="69" t="s">
        <v>29</v>
      </c>
      <c r="Q4" s="33"/>
      <c r="R4" s="33" t="s">
        <v>30</v>
      </c>
      <c r="S4" s="90" t="s">
        <v>31</v>
      </c>
      <c r="T4" s="118" t="s">
        <v>32</v>
      </c>
      <c r="U4" s="81" t="s">
        <v>33</v>
      </c>
      <c r="V4" s="82"/>
      <c r="W4" s="83" t="s">
        <v>60</v>
      </c>
      <c r="X4" s="1"/>
    </row>
    <row r="5" spans="1:24" s="34" customFormat="1" ht="15" customHeight="1">
      <c r="A5" s="45">
        <f>IF(ISBLANK(C5),"",1)</f>
      </c>
      <c r="B5" s="36">
        <f aca="true" t="shared" si="0" ref="B5:B34">IF(ISBLANK(C5),"",IF(A5&lt;=Gold_13,Goldplakette,IF(A5&lt;=Silber_13,Silberplakette,IF(A5&lt;=Bronze_13,Bronzeplakette,Erinnerung))))</f>
      </c>
      <c r="C5" s="57"/>
      <c r="D5" s="37">
        <f aca="true" t="shared" si="1" ref="D5:D34">IF(ISBLANK(C5),"",VLOOKUP(C5,Starter_Feld,2,FALSE))</f>
      </c>
      <c r="E5" s="38">
        <f aca="true" t="shared" si="2" ref="E5:E34">IF(ISBLANK(C5),"",VLOOKUP(C5,Starter_Feld,3,FALSE))</f>
      </c>
      <c r="F5" s="39">
        <f aca="true" t="shared" si="3" ref="F5:F34">IF(ISBLANK(C5),"",VLOOKUP(C5,Starter_Feld,4,FALSE))</f>
      </c>
      <c r="G5" s="40">
        <f aca="true" t="shared" si="4" ref="G5:G34">IF(ISBLANK(C5),"",VLOOKUP(C5,Starter_Feld,5,FALSE))</f>
      </c>
      <c r="H5" s="39">
        <f aca="true" t="shared" si="5" ref="H5:H34">IF(ISBLANK(C5),"",VLOOKUP(C5,Starter_Feld,7,FALSE))</f>
      </c>
      <c r="I5" s="139">
        <f aca="true" t="shared" si="6" ref="I5:I34">IF(ISBLANK(C5),"",VLOOKUP(C5,Starter_Feld,8,FALSE))</f>
      </c>
      <c r="J5" s="70"/>
      <c r="K5" s="71"/>
      <c r="L5" s="42">
        <f aca="true" t="shared" si="7" ref="L5:L34">SUM(0.000011575*K5)</f>
        <v>0</v>
      </c>
      <c r="M5" s="42">
        <f aca="true" t="shared" si="8" ref="M5:M34">SUM(J5,L5)</f>
        <v>0</v>
      </c>
      <c r="N5" s="91">
        <f aca="true" t="shared" si="9" ref="N5:N34">IF(J5&lt;&gt;0,M5,"")</f>
      </c>
      <c r="O5" s="74"/>
      <c r="P5" s="75"/>
      <c r="Q5" s="42">
        <f aca="true" t="shared" si="10" ref="Q5:Q34">SUM(0.000011575*P5)</f>
        <v>0</v>
      </c>
      <c r="R5" s="42">
        <f aca="true" t="shared" si="11" ref="R5:R34">SUM(O5,Q5)</f>
        <v>0</v>
      </c>
      <c r="S5" s="84">
        <f aca="true" t="shared" si="12" ref="S5:S34">IF(O5&lt;&gt;0,R5,"")</f>
      </c>
      <c r="T5" s="85">
        <f aca="true" t="shared" si="13" ref="T5:T34">MIN(N5,S5)</f>
        <v>0</v>
      </c>
      <c r="U5" s="86">
        <f aca="true" t="shared" si="14" ref="U5:U34">IF(O5=0,"",T5)</f>
      </c>
      <c r="V5" s="87" t="e">
        <f aca="true" t="shared" si="15" ref="V5:V34">23-(20*(A5))/D$2</f>
        <v>#VALUE!</v>
      </c>
      <c r="W5" s="141">
        <f aca="true" t="shared" si="16" ref="W5:W34">IF(O5=0,"",V5)</f>
      </c>
      <c r="X5" s="1"/>
    </row>
    <row r="6" spans="1:24" s="34" customFormat="1" ht="15" customHeight="1">
      <c r="A6" s="46">
        <f aca="true" t="shared" si="17" ref="A6:A33">IF(ISBLANK(C6),"",A5+1)</f>
      </c>
      <c r="B6" s="41">
        <f t="shared" si="0"/>
      </c>
      <c r="C6" s="58"/>
      <c r="D6" s="37">
        <f t="shared" si="1"/>
      </c>
      <c r="E6" s="38">
        <f t="shared" si="2"/>
      </c>
      <c r="F6" s="39">
        <f t="shared" si="3"/>
      </c>
      <c r="G6" s="40">
        <f t="shared" si="4"/>
      </c>
      <c r="H6" s="39">
        <f t="shared" si="5"/>
      </c>
      <c r="I6" s="140">
        <f t="shared" si="6"/>
      </c>
      <c r="J6" s="72"/>
      <c r="K6" s="73"/>
      <c r="L6" s="43">
        <f t="shared" si="7"/>
        <v>0</v>
      </c>
      <c r="M6" s="43">
        <f t="shared" si="8"/>
        <v>0</v>
      </c>
      <c r="N6" s="92">
        <f t="shared" si="9"/>
      </c>
      <c r="O6" s="76"/>
      <c r="P6" s="77"/>
      <c r="Q6" s="43">
        <f t="shared" si="10"/>
        <v>0</v>
      </c>
      <c r="R6" s="43">
        <f t="shared" si="11"/>
        <v>0</v>
      </c>
      <c r="S6" s="88">
        <f t="shared" si="12"/>
      </c>
      <c r="T6" s="85">
        <f t="shared" si="13"/>
        <v>0</v>
      </c>
      <c r="U6" s="89">
        <f t="shared" si="14"/>
      </c>
      <c r="V6" s="87" t="e">
        <f t="shared" si="15"/>
        <v>#VALUE!</v>
      </c>
      <c r="W6" s="142">
        <f t="shared" si="16"/>
      </c>
      <c r="X6" s="1"/>
    </row>
    <row r="7" spans="1:24" s="34" customFormat="1" ht="15" customHeight="1">
      <c r="A7" s="46">
        <f t="shared" si="17"/>
      </c>
      <c r="B7" s="41">
        <f t="shared" si="0"/>
      </c>
      <c r="C7" s="58"/>
      <c r="D7" s="37">
        <f t="shared" si="1"/>
      </c>
      <c r="E7" s="38">
        <f t="shared" si="2"/>
      </c>
      <c r="F7" s="39">
        <f t="shared" si="3"/>
      </c>
      <c r="G7" s="40">
        <f t="shared" si="4"/>
      </c>
      <c r="H7" s="39">
        <f t="shared" si="5"/>
      </c>
      <c r="I7" s="140">
        <f t="shared" si="6"/>
      </c>
      <c r="J7" s="72"/>
      <c r="K7" s="73"/>
      <c r="L7" s="43">
        <f t="shared" si="7"/>
        <v>0</v>
      </c>
      <c r="M7" s="43">
        <f t="shared" si="8"/>
        <v>0</v>
      </c>
      <c r="N7" s="92">
        <f t="shared" si="9"/>
      </c>
      <c r="O7" s="76"/>
      <c r="P7" s="77"/>
      <c r="Q7" s="43">
        <f t="shared" si="10"/>
        <v>0</v>
      </c>
      <c r="R7" s="43">
        <f t="shared" si="11"/>
        <v>0</v>
      </c>
      <c r="S7" s="88">
        <f t="shared" si="12"/>
      </c>
      <c r="T7" s="85">
        <f t="shared" si="13"/>
        <v>0</v>
      </c>
      <c r="U7" s="89">
        <f t="shared" si="14"/>
      </c>
      <c r="V7" s="87" t="e">
        <f t="shared" si="15"/>
        <v>#VALUE!</v>
      </c>
      <c r="W7" s="142">
        <f t="shared" si="16"/>
      </c>
      <c r="X7" s="1"/>
    </row>
    <row r="8" spans="1:24" s="34" customFormat="1" ht="15" customHeight="1">
      <c r="A8" s="46">
        <f t="shared" si="17"/>
      </c>
      <c r="B8" s="41">
        <f t="shared" si="0"/>
      </c>
      <c r="C8" s="58"/>
      <c r="D8" s="37">
        <f t="shared" si="1"/>
      </c>
      <c r="E8" s="38">
        <f t="shared" si="2"/>
      </c>
      <c r="F8" s="39">
        <f t="shared" si="3"/>
      </c>
      <c r="G8" s="40">
        <f t="shared" si="4"/>
      </c>
      <c r="H8" s="39">
        <f t="shared" si="5"/>
      </c>
      <c r="I8" s="140">
        <f t="shared" si="6"/>
      </c>
      <c r="J8" s="72"/>
      <c r="K8" s="73"/>
      <c r="L8" s="43">
        <f t="shared" si="7"/>
        <v>0</v>
      </c>
      <c r="M8" s="43">
        <f t="shared" si="8"/>
        <v>0</v>
      </c>
      <c r="N8" s="92">
        <f t="shared" si="9"/>
      </c>
      <c r="O8" s="76"/>
      <c r="P8" s="77"/>
      <c r="Q8" s="43">
        <f t="shared" si="10"/>
        <v>0</v>
      </c>
      <c r="R8" s="43">
        <f t="shared" si="11"/>
        <v>0</v>
      </c>
      <c r="S8" s="88">
        <f t="shared" si="12"/>
      </c>
      <c r="T8" s="85">
        <f t="shared" si="13"/>
        <v>0</v>
      </c>
      <c r="U8" s="89">
        <f t="shared" si="14"/>
      </c>
      <c r="V8" s="87" t="e">
        <f t="shared" si="15"/>
        <v>#VALUE!</v>
      </c>
      <c r="W8" s="142">
        <f t="shared" si="16"/>
      </c>
      <c r="X8" s="1"/>
    </row>
    <row r="9" spans="1:24" s="34" customFormat="1" ht="15" customHeight="1">
      <c r="A9" s="46">
        <f t="shared" si="17"/>
      </c>
      <c r="B9" s="41">
        <f t="shared" si="0"/>
      </c>
      <c r="C9" s="58"/>
      <c r="D9" s="37">
        <f t="shared" si="1"/>
      </c>
      <c r="E9" s="38">
        <f t="shared" si="2"/>
      </c>
      <c r="F9" s="39">
        <f t="shared" si="3"/>
      </c>
      <c r="G9" s="40">
        <f t="shared" si="4"/>
      </c>
      <c r="H9" s="39">
        <f t="shared" si="5"/>
      </c>
      <c r="I9" s="140">
        <f t="shared" si="6"/>
      </c>
      <c r="J9" s="72"/>
      <c r="K9" s="73"/>
      <c r="L9" s="43">
        <f t="shared" si="7"/>
        <v>0</v>
      </c>
      <c r="M9" s="43">
        <f t="shared" si="8"/>
        <v>0</v>
      </c>
      <c r="N9" s="92">
        <f t="shared" si="9"/>
      </c>
      <c r="O9" s="76"/>
      <c r="P9" s="77"/>
      <c r="Q9" s="43">
        <f t="shared" si="10"/>
        <v>0</v>
      </c>
      <c r="R9" s="43">
        <f t="shared" si="11"/>
        <v>0</v>
      </c>
      <c r="S9" s="88">
        <f t="shared" si="12"/>
      </c>
      <c r="T9" s="85">
        <f t="shared" si="13"/>
        <v>0</v>
      </c>
      <c r="U9" s="89">
        <f t="shared" si="14"/>
      </c>
      <c r="V9" s="87" t="e">
        <f t="shared" si="15"/>
        <v>#VALUE!</v>
      </c>
      <c r="W9" s="142">
        <f t="shared" si="16"/>
      </c>
      <c r="X9" s="1"/>
    </row>
    <row r="10" spans="1:24" s="34" customFormat="1" ht="15" customHeight="1">
      <c r="A10" s="46">
        <f t="shared" si="17"/>
      </c>
      <c r="B10" s="41">
        <f t="shared" si="0"/>
      </c>
      <c r="C10" s="58"/>
      <c r="D10" s="37">
        <f t="shared" si="1"/>
      </c>
      <c r="E10" s="38">
        <f t="shared" si="2"/>
      </c>
      <c r="F10" s="39">
        <f t="shared" si="3"/>
      </c>
      <c r="G10" s="40">
        <f t="shared" si="4"/>
      </c>
      <c r="H10" s="39">
        <f t="shared" si="5"/>
      </c>
      <c r="I10" s="140">
        <f t="shared" si="6"/>
      </c>
      <c r="J10" s="72"/>
      <c r="K10" s="73"/>
      <c r="L10" s="43">
        <f t="shared" si="7"/>
        <v>0</v>
      </c>
      <c r="M10" s="43">
        <f t="shared" si="8"/>
        <v>0</v>
      </c>
      <c r="N10" s="92">
        <f t="shared" si="9"/>
      </c>
      <c r="O10" s="76"/>
      <c r="P10" s="77"/>
      <c r="Q10" s="43">
        <f t="shared" si="10"/>
        <v>0</v>
      </c>
      <c r="R10" s="43">
        <f t="shared" si="11"/>
        <v>0</v>
      </c>
      <c r="S10" s="88">
        <f t="shared" si="12"/>
      </c>
      <c r="T10" s="85">
        <f t="shared" si="13"/>
        <v>0</v>
      </c>
      <c r="U10" s="89">
        <f t="shared" si="14"/>
      </c>
      <c r="V10" s="87" t="e">
        <f t="shared" si="15"/>
        <v>#VALUE!</v>
      </c>
      <c r="W10" s="142">
        <f t="shared" si="16"/>
      </c>
      <c r="X10" s="1"/>
    </row>
    <row r="11" spans="1:24" s="34" customFormat="1" ht="15" customHeight="1">
      <c r="A11" s="46">
        <f t="shared" si="17"/>
      </c>
      <c r="B11" s="41">
        <f t="shared" si="0"/>
      </c>
      <c r="C11" s="58"/>
      <c r="D11" s="37">
        <f t="shared" si="1"/>
      </c>
      <c r="E11" s="38">
        <f t="shared" si="2"/>
      </c>
      <c r="F11" s="39">
        <f t="shared" si="3"/>
      </c>
      <c r="G11" s="40">
        <f t="shared" si="4"/>
      </c>
      <c r="H11" s="39">
        <f t="shared" si="5"/>
      </c>
      <c r="I11" s="140">
        <f t="shared" si="6"/>
      </c>
      <c r="J11" s="72"/>
      <c r="K11" s="73"/>
      <c r="L11" s="43">
        <f t="shared" si="7"/>
        <v>0</v>
      </c>
      <c r="M11" s="43">
        <f t="shared" si="8"/>
        <v>0</v>
      </c>
      <c r="N11" s="92">
        <f t="shared" si="9"/>
      </c>
      <c r="O11" s="76"/>
      <c r="P11" s="77"/>
      <c r="Q11" s="43">
        <f t="shared" si="10"/>
        <v>0</v>
      </c>
      <c r="R11" s="43">
        <f t="shared" si="11"/>
        <v>0</v>
      </c>
      <c r="S11" s="88">
        <f t="shared" si="12"/>
      </c>
      <c r="T11" s="85">
        <f t="shared" si="13"/>
        <v>0</v>
      </c>
      <c r="U11" s="89">
        <f t="shared" si="14"/>
      </c>
      <c r="V11" s="87" t="e">
        <f t="shared" si="15"/>
        <v>#VALUE!</v>
      </c>
      <c r="W11" s="142">
        <f t="shared" si="16"/>
      </c>
      <c r="X11" s="1"/>
    </row>
    <row r="12" spans="1:24" s="34" customFormat="1" ht="15" customHeight="1">
      <c r="A12" s="46">
        <f t="shared" si="17"/>
      </c>
      <c r="B12" s="41">
        <f t="shared" si="0"/>
      </c>
      <c r="C12" s="58"/>
      <c r="D12" s="37">
        <f t="shared" si="1"/>
      </c>
      <c r="E12" s="38">
        <f t="shared" si="2"/>
      </c>
      <c r="F12" s="39">
        <f t="shared" si="3"/>
      </c>
      <c r="G12" s="40">
        <f t="shared" si="4"/>
      </c>
      <c r="H12" s="39">
        <f t="shared" si="5"/>
      </c>
      <c r="I12" s="140">
        <f t="shared" si="6"/>
      </c>
      <c r="J12" s="144"/>
      <c r="K12" s="73"/>
      <c r="L12" s="43">
        <f t="shared" si="7"/>
        <v>0</v>
      </c>
      <c r="M12" s="43">
        <f t="shared" si="8"/>
        <v>0</v>
      </c>
      <c r="N12" s="92">
        <f t="shared" si="9"/>
      </c>
      <c r="O12" s="76"/>
      <c r="P12" s="77"/>
      <c r="Q12" s="43">
        <f t="shared" si="10"/>
        <v>0</v>
      </c>
      <c r="R12" s="43">
        <f t="shared" si="11"/>
        <v>0</v>
      </c>
      <c r="S12" s="88">
        <f t="shared" si="12"/>
      </c>
      <c r="T12" s="85">
        <f t="shared" si="13"/>
        <v>0</v>
      </c>
      <c r="U12" s="89">
        <f t="shared" si="14"/>
      </c>
      <c r="V12" s="87" t="e">
        <f t="shared" si="15"/>
        <v>#VALUE!</v>
      </c>
      <c r="W12" s="142">
        <f t="shared" si="16"/>
      </c>
      <c r="X12" s="1"/>
    </row>
    <row r="13" spans="1:24" s="34" customFormat="1" ht="15" customHeight="1">
      <c r="A13" s="46">
        <f t="shared" si="17"/>
      </c>
      <c r="B13" s="41">
        <f t="shared" si="0"/>
      </c>
      <c r="C13" s="58"/>
      <c r="D13" s="37">
        <f t="shared" si="1"/>
      </c>
      <c r="E13" s="38">
        <f t="shared" si="2"/>
      </c>
      <c r="F13" s="39">
        <f t="shared" si="3"/>
      </c>
      <c r="G13" s="40">
        <f t="shared" si="4"/>
      </c>
      <c r="H13" s="39">
        <f t="shared" si="5"/>
      </c>
      <c r="I13" s="140">
        <f t="shared" si="6"/>
      </c>
      <c r="J13" s="72"/>
      <c r="K13" s="73"/>
      <c r="L13" s="43">
        <f t="shared" si="7"/>
        <v>0</v>
      </c>
      <c r="M13" s="43">
        <f t="shared" si="8"/>
        <v>0</v>
      </c>
      <c r="N13" s="92">
        <f t="shared" si="9"/>
      </c>
      <c r="O13" s="76"/>
      <c r="P13" s="77"/>
      <c r="Q13" s="43">
        <f t="shared" si="10"/>
        <v>0</v>
      </c>
      <c r="R13" s="43">
        <f t="shared" si="11"/>
        <v>0</v>
      </c>
      <c r="S13" s="88">
        <f t="shared" si="12"/>
      </c>
      <c r="T13" s="85">
        <f t="shared" si="13"/>
        <v>0</v>
      </c>
      <c r="U13" s="89">
        <f t="shared" si="14"/>
      </c>
      <c r="V13" s="87" t="e">
        <f t="shared" si="15"/>
        <v>#VALUE!</v>
      </c>
      <c r="W13" s="142">
        <f t="shared" si="16"/>
      </c>
      <c r="X13" s="1"/>
    </row>
    <row r="14" spans="1:24" s="34" customFormat="1" ht="15" customHeight="1">
      <c r="A14" s="46">
        <f t="shared" si="17"/>
      </c>
      <c r="B14" s="41">
        <f t="shared" si="0"/>
      </c>
      <c r="C14" s="58"/>
      <c r="D14" s="37">
        <f t="shared" si="1"/>
      </c>
      <c r="E14" s="38">
        <f t="shared" si="2"/>
      </c>
      <c r="F14" s="39">
        <f t="shared" si="3"/>
      </c>
      <c r="G14" s="40">
        <f t="shared" si="4"/>
      </c>
      <c r="H14" s="39">
        <f t="shared" si="5"/>
      </c>
      <c r="I14" s="140">
        <f t="shared" si="6"/>
      </c>
      <c r="J14" s="72"/>
      <c r="K14" s="73"/>
      <c r="L14" s="43">
        <f t="shared" si="7"/>
        <v>0</v>
      </c>
      <c r="M14" s="43">
        <f t="shared" si="8"/>
        <v>0</v>
      </c>
      <c r="N14" s="92">
        <f t="shared" si="9"/>
      </c>
      <c r="O14" s="76"/>
      <c r="P14" s="77"/>
      <c r="Q14" s="43">
        <f t="shared" si="10"/>
        <v>0</v>
      </c>
      <c r="R14" s="43">
        <f t="shared" si="11"/>
        <v>0</v>
      </c>
      <c r="S14" s="88">
        <f t="shared" si="12"/>
      </c>
      <c r="T14" s="85">
        <f t="shared" si="13"/>
        <v>0</v>
      </c>
      <c r="U14" s="89">
        <f t="shared" si="14"/>
      </c>
      <c r="V14" s="87" t="e">
        <f t="shared" si="15"/>
        <v>#VALUE!</v>
      </c>
      <c r="W14" s="142">
        <f t="shared" si="16"/>
      </c>
      <c r="X14" s="1"/>
    </row>
    <row r="15" spans="1:24" s="34" customFormat="1" ht="15" customHeight="1">
      <c r="A15" s="46">
        <f t="shared" si="17"/>
      </c>
      <c r="B15" s="41">
        <f t="shared" si="0"/>
      </c>
      <c r="C15" s="58"/>
      <c r="D15" s="37">
        <f t="shared" si="1"/>
      </c>
      <c r="E15" s="38">
        <f t="shared" si="2"/>
      </c>
      <c r="F15" s="39">
        <f t="shared" si="3"/>
      </c>
      <c r="G15" s="40">
        <f t="shared" si="4"/>
      </c>
      <c r="H15" s="39">
        <f t="shared" si="5"/>
      </c>
      <c r="I15" s="140">
        <f t="shared" si="6"/>
      </c>
      <c r="J15" s="72"/>
      <c r="K15" s="73"/>
      <c r="L15" s="43">
        <f t="shared" si="7"/>
        <v>0</v>
      </c>
      <c r="M15" s="43">
        <f t="shared" si="8"/>
        <v>0</v>
      </c>
      <c r="N15" s="92">
        <f t="shared" si="9"/>
      </c>
      <c r="O15" s="76"/>
      <c r="P15" s="77"/>
      <c r="Q15" s="43">
        <f t="shared" si="10"/>
        <v>0</v>
      </c>
      <c r="R15" s="43">
        <f t="shared" si="11"/>
        <v>0</v>
      </c>
      <c r="S15" s="88">
        <f t="shared" si="12"/>
      </c>
      <c r="T15" s="85">
        <f t="shared" si="13"/>
        <v>0</v>
      </c>
      <c r="U15" s="89">
        <f t="shared" si="14"/>
      </c>
      <c r="V15" s="87" t="e">
        <f t="shared" si="15"/>
        <v>#VALUE!</v>
      </c>
      <c r="W15" s="142">
        <f t="shared" si="16"/>
      </c>
      <c r="X15" s="1"/>
    </row>
    <row r="16" spans="1:24" s="34" customFormat="1" ht="15" customHeight="1">
      <c r="A16" s="46">
        <f t="shared" si="17"/>
      </c>
      <c r="B16" s="41">
        <f t="shared" si="0"/>
      </c>
      <c r="C16" s="58"/>
      <c r="D16" s="37">
        <f t="shared" si="1"/>
      </c>
      <c r="E16" s="38">
        <f t="shared" si="2"/>
      </c>
      <c r="F16" s="39">
        <f t="shared" si="3"/>
      </c>
      <c r="G16" s="40">
        <f t="shared" si="4"/>
      </c>
      <c r="H16" s="39">
        <f t="shared" si="5"/>
      </c>
      <c r="I16" s="140">
        <f t="shared" si="6"/>
      </c>
      <c r="J16" s="72"/>
      <c r="K16" s="73"/>
      <c r="L16" s="43">
        <f t="shared" si="7"/>
        <v>0</v>
      </c>
      <c r="M16" s="43">
        <f t="shared" si="8"/>
        <v>0</v>
      </c>
      <c r="N16" s="92">
        <f t="shared" si="9"/>
      </c>
      <c r="O16" s="76"/>
      <c r="P16" s="77"/>
      <c r="Q16" s="43">
        <f t="shared" si="10"/>
        <v>0</v>
      </c>
      <c r="R16" s="43">
        <f t="shared" si="11"/>
        <v>0</v>
      </c>
      <c r="S16" s="88">
        <f t="shared" si="12"/>
      </c>
      <c r="T16" s="85">
        <f t="shared" si="13"/>
        <v>0</v>
      </c>
      <c r="U16" s="89">
        <f t="shared" si="14"/>
      </c>
      <c r="V16" s="87" t="e">
        <f t="shared" si="15"/>
        <v>#VALUE!</v>
      </c>
      <c r="W16" s="142">
        <f t="shared" si="16"/>
      </c>
      <c r="X16" s="1"/>
    </row>
    <row r="17" spans="1:24" s="34" customFormat="1" ht="15" customHeight="1">
      <c r="A17" s="46">
        <f t="shared" si="17"/>
      </c>
      <c r="B17" s="41">
        <f t="shared" si="0"/>
      </c>
      <c r="C17" s="58"/>
      <c r="D17" s="37">
        <f t="shared" si="1"/>
      </c>
      <c r="E17" s="38">
        <f t="shared" si="2"/>
      </c>
      <c r="F17" s="39">
        <f t="shared" si="3"/>
      </c>
      <c r="G17" s="40">
        <f t="shared" si="4"/>
      </c>
      <c r="H17" s="39">
        <f t="shared" si="5"/>
      </c>
      <c r="I17" s="140">
        <f t="shared" si="6"/>
      </c>
      <c r="J17" s="72"/>
      <c r="K17" s="73"/>
      <c r="L17" s="43">
        <f t="shared" si="7"/>
        <v>0</v>
      </c>
      <c r="M17" s="43">
        <f t="shared" si="8"/>
        <v>0</v>
      </c>
      <c r="N17" s="92">
        <f t="shared" si="9"/>
      </c>
      <c r="O17" s="76"/>
      <c r="P17" s="77"/>
      <c r="Q17" s="43">
        <f t="shared" si="10"/>
        <v>0</v>
      </c>
      <c r="R17" s="43">
        <f t="shared" si="11"/>
        <v>0</v>
      </c>
      <c r="S17" s="88">
        <f t="shared" si="12"/>
      </c>
      <c r="T17" s="85">
        <f t="shared" si="13"/>
        <v>0</v>
      </c>
      <c r="U17" s="89">
        <f t="shared" si="14"/>
      </c>
      <c r="V17" s="87" t="e">
        <f t="shared" si="15"/>
        <v>#VALUE!</v>
      </c>
      <c r="W17" s="142">
        <f t="shared" si="16"/>
      </c>
      <c r="X17" s="1"/>
    </row>
    <row r="18" spans="1:24" s="34" customFormat="1" ht="15" customHeight="1">
      <c r="A18" s="46">
        <f t="shared" si="17"/>
      </c>
      <c r="B18" s="41">
        <f t="shared" si="0"/>
      </c>
      <c r="C18" s="58"/>
      <c r="D18" s="37">
        <f t="shared" si="1"/>
      </c>
      <c r="E18" s="38">
        <f t="shared" si="2"/>
      </c>
      <c r="F18" s="39">
        <f t="shared" si="3"/>
      </c>
      <c r="G18" s="40">
        <f t="shared" si="4"/>
      </c>
      <c r="H18" s="39">
        <f t="shared" si="5"/>
      </c>
      <c r="I18" s="140">
        <f t="shared" si="6"/>
      </c>
      <c r="J18" s="72"/>
      <c r="K18" s="73"/>
      <c r="L18" s="43">
        <f t="shared" si="7"/>
        <v>0</v>
      </c>
      <c r="M18" s="43">
        <f t="shared" si="8"/>
        <v>0</v>
      </c>
      <c r="N18" s="92">
        <f t="shared" si="9"/>
      </c>
      <c r="O18" s="76"/>
      <c r="P18" s="77"/>
      <c r="Q18" s="43">
        <f t="shared" si="10"/>
        <v>0</v>
      </c>
      <c r="R18" s="43">
        <f t="shared" si="11"/>
        <v>0</v>
      </c>
      <c r="S18" s="88">
        <f t="shared" si="12"/>
      </c>
      <c r="T18" s="85">
        <f t="shared" si="13"/>
        <v>0</v>
      </c>
      <c r="U18" s="89">
        <f t="shared" si="14"/>
      </c>
      <c r="V18" s="87" t="e">
        <f t="shared" si="15"/>
        <v>#VALUE!</v>
      </c>
      <c r="W18" s="142">
        <f t="shared" si="16"/>
      </c>
      <c r="X18" s="1"/>
    </row>
    <row r="19" spans="1:24" s="34" customFormat="1" ht="15" customHeight="1">
      <c r="A19" s="46">
        <f t="shared" si="17"/>
      </c>
      <c r="B19" s="41">
        <f t="shared" si="0"/>
      </c>
      <c r="C19" s="58"/>
      <c r="D19" s="37">
        <f t="shared" si="1"/>
      </c>
      <c r="E19" s="38">
        <f t="shared" si="2"/>
      </c>
      <c r="F19" s="39">
        <f t="shared" si="3"/>
      </c>
      <c r="G19" s="40">
        <f t="shared" si="4"/>
      </c>
      <c r="H19" s="39">
        <f t="shared" si="5"/>
      </c>
      <c r="I19" s="140">
        <f t="shared" si="6"/>
      </c>
      <c r="J19" s="72"/>
      <c r="K19" s="73"/>
      <c r="L19" s="43">
        <f t="shared" si="7"/>
        <v>0</v>
      </c>
      <c r="M19" s="43">
        <f t="shared" si="8"/>
        <v>0</v>
      </c>
      <c r="N19" s="92">
        <f t="shared" si="9"/>
      </c>
      <c r="O19" s="76"/>
      <c r="P19" s="77"/>
      <c r="Q19" s="43">
        <f t="shared" si="10"/>
        <v>0</v>
      </c>
      <c r="R19" s="43">
        <f t="shared" si="11"/>
        <v>0</v>
      </c>
      <c r="S19" s="88">
        <f t="shared" si="12"/>
      </c>
      <c r="T19" s="85">
        <f t="shared" si="13"/>
        <v>0</v>
      </c>
      <c r="U19" s="89">
        <f t="shared" si="14"/>
      </c>
      <c r="V19" s="87" t="e">
        <f t="shared" si="15"/>
        <v>#VALUE!</v>
      </c>
      <c r="W19" s="142">
        <f t="shared" si="16"/>
      </c>
      <c r="X19" s="1"/>
    </row>
    <row r="20" spans="1:24" s="34" customFormat="1" ht="15" customHeight="1">
      <c r="A20" s="46">
        <f t="shared" si="17"/>
      </c>
      <c r="B20" s="41">
        <f t="shared" si="0"/>
      </c>
      <c r="C20" s="58"/>
      <c r="D20" s="37">
        <f t="shared" si="1"/>
      </c>
      <c r="E20" s="38">
        <f t="shared" si="2"/>
      </c>
      <c r="F20" s="39">
        <f t="shared" si="3"/>
      </c>
      <c r="G20" s="40">
        <f t="shared" si="4"/>
      </c>
      <c r="H20" s="39">
        <f t="shared" si="5"/>
      </c>
      <c r="I20" s="140">
        <f t="shared" si="6"/>
      </c>
      <c r="J20" s="72"/>
      <c r="K20" s="73"/>
      <c r="L20" s="43">
        <f t="shared" si="7"/>
        <v>0</v>
      </c>
      <c r="M20" s="43">
        <f t="shared" si="8"/>
        <v>0</v>
      </c>
      <c r="N20" s="92">
        <f t="shared" si="9"/>
      </c>
      <c r="O20" s="76"/>
      <c r="P20" s="77"/>
      <c r="Q20" s="43">
        <f t="shared" si="10"/>
        <v>0</v>
      </c>
      <c r="R20" s="43">
        <f t="shared" si="11"/>
        <v>0</v>
      </c>
      <c r="S20" s="88">
        <f t="shared" si="12"/>
      </c>
      <c r="T20" s="85">
        <f t="shared" si="13"/>
        <v>0</v>
      </c>
      <c r="U20" s="89">
        <f t="shared" si="14"/>
      </c>
      <c r="V20" s="87" t="e">
        <f t="shared" si="15"/>
        <v>#VALUE!</v>
      </c>
      <c r="W20" s="142">
        <f t="shared" si="16"/>
      </c>
      <c r="X20" s="1"/>
    </row>
    <row r="21" spans="1:24" s="34" customFormat="1" ht="15" customHeight="1">
      <c r="A21" s="46">
        <f t="shared" si="17"/>
      </c>
      <c r="B21" s="41">
        <f t="shared" si="0"/>
      </c>
      <c r="C21" s="58"/>
      <c r="D21" s="37">
        <f t="shared" si="1"/>
      </c>
      <c r="E21" s="38">
        <f t="shared" si="2"/>
      </c>
      <c r="F21" s="39">
        <f t="shared" si="3"/>
      </c>
      <c r="G21" s="40">
        <f t="shared" si="4"/>
      </c>
      <c r="H21" s="39">
        <f t="shared" si="5"/>
      </c>
      <c r="I21" s="140">
        <f t="shared" si="6"/>
      </c>
      <c r="J21" s="72"/>
      <c r="K21" s="73"/>
      <c r="L21" s="43">
        <f t="shared" si="7"/>
        <v>0</v>
      </c>
      <c r="M21" s="43">
        <f t="shared" si="8"/>
        <v>0</v>
      </c>
      <c r="N21" s="92">
        <f t="shared" si="9"/>
      </c>
      <c r="O21" s="76"/>
      <c r="P21" s="77"/>
      <c r="Q21" s="43">
        <f t="shared" si="10"/>
        <v>0</v>
      </c>
      <c r="R21" s="43">
        <f t="shared" si="11"/>
        <v>0</v>
      </c>
      <c r="S21" s="88">
        <f t="shared" si="12"/>
      </c>
      <c r="T21" s="85">
        <f t="shared" si="13"/>
        <v>0</v>
      </c>
      <c r="U21" s="89">
        <f t="shared" si="14"/>
      </c>
      <c r="V21" s="87" t="e">
        <f t="shared" si="15"/>
        <v>#VALUE!</v>
      </c>
      <c r="W21" s="142">
        <f t="shared" si="16"/>
      </c>
      <c r="X21" s="1"/>
    </row>
    <row r="22" spans="1:24" s="34" customFormat="1" ht="15" customHeight="1">
      <c r="A22" s="46">
        <f t="shared" si="17"/>
      </c>
      <c r="B22" s="41">
        <f t="shared" si="0"/>
      </c>
      <c r="C22" s="58"/>
      <c r="D22" s="37">
        <f t="shared" si="1"/>
      </c>
      <c r="E22" s="38">
        <f t="shared" si="2"/>
      </c>
      <c r="F22" s="39">
        <f t="shared" si="3"/>
      </c>
      <c r="G22" s="40">
        <f t="shared" si="4"/>
      </c>
      <c r="H22" s="39">
        <f t="shared" si="5"/>
      </c>
      <c r="I22" s="140">
        <f t="shared" si="6"/>
      </c>
      <c r="J22" s="72"/>
      <c r="K22" s="73"/>
      <c r="L22" s="43">
        <f t="shared" si="7"/>
        <v>0</v>
      </c>
      <c r="M22" s="43">
        <f t="shared" si="8"/>
        <v>0</v>
      </c>
      <c r="N22" s="92">
        <f t="shared" si="9"/>
      </c>
      <c r="O22" s="76"/>
      <c r="P22" s="77"/>
      <c r="Q22" s="43">
        <f t="shared" si="10"/>
        <v>0</v>
      </c>
      <c r="R22" s="43">
        <f t="shared" si="11"/>
        <v>0</v>
      </c>
      <c r="S22" s="88">
        <f t="shared" si="12"/>
      </c>
      <c r="T22" s="85">
        <f t="shared" si="13"/>
        <v>0</v>
      </c>
      <c r="U22" s="89">
        <f t="shared" si="14"/>
      </c>
      <c r="V22" s="87" t="e">
        <f t="shared" si="15"/>
        <v>#VALUE!</v>
      </c>
      <c r="W22" s="142">
        <f t="shared" si="16"/>
      </c>
      <c r="X22" s="1"/>
    </row>
    <row r="23" spans="1:24" s="34" customFormat="1" ht="15" customHeight="1">
      <c r="A23" s="46">
        <f t="shared" si="17"/>
      </c>
      <c r="B23" s="41">
        <f t="shared" si="0"/>
      </c>
      <c r="C23" s="58"/>
      <c r="D23" s="37">
        <f t="shared" si="1"/>
      </c>
      <c r="E23" s="38">
        <f t="shared" si="2"/>
      </c>
      <c r="F23" s="39">
        <f t="shared" si="3"/>
      </c>
      <c r="G23" s="40">
        <f t="shared" si="4"/>
      </c>
      <c r="H23" s="39">
        <f t="shared" si="5"/>
      </c>
      <c r="I23" s="140">
        <f t="shared" si="6"/>
      </c>
      <c r="J23" s="72"/>
      <c r="K23" s="73"/>
      <c r="L23" s="43">
        <f t="shared" si="7"/>
        <v>0</v>
      </c>
      <c r="M23" s="43">
        <f t="shared" si="8"/>
        <v>0</v>
      </c>
      <c r="N23" s="92">
        <f t="shared" si="9"/>
      </c>
      <c r="O23" s="76"/>
      <c r="P23" s="77"/>
      <c r="Q23" s="43">
        <f t="shared" si="10"/>
        <v>0</v>
      </c>
      <c r="R23" s="43">
        <f t="shared" si="11"/>
        <v>0</v>
      </c>
      <c r="S23" s="88">
        <f t="shared" si="12"/>
      </c>
      <c r="T23" s="85">
        <f t="shared" si="13"/>
        <v>0</v>
      </c>
      <c r="U23" s="89">
        <f t="shared" si="14"/>
      </c>
      <c r="V23" s="87" t="e">
        <f t="shared" si="15"/>
        <v>#VALUE!</v>
      </c>
      <c r="W23" s="142">
        <f t="shared" si="16"/>
      </c>
      <c r="X23" s="1"/>
    </row>
    <row r="24" spans="1:24" s="34" customFormat="1" ht="15" customHeight="1">
      <c r="A24" s="46">
        <f t="shared" si="17"/>
      </c>
      <c r="B24" s="41">
        <f t="shared" si="0"/>
      </c>
      <c r="C24" s="58"/>
      <c r="D24" s="37">
        <f t="shared" si="1"/>
      </c>
      <c r="E24" s="38">
        <f t="shared" si="2"/>
      </c>
      <c r="F24" s="39">
        <f t="shared" si="3"/>
      </c>
      <c r="G24" s="40">
        <f t="shared" si="4"/>
      </c>
      <c r="H24" s="39">
        <f t="shared" si="5"/>
      </c>
      <c r="I24" s="140">
        <f t="shared" si="6"/>
      </c>
      <c r="J24" s="72"/>
      <c r="K24" s="73"/>
      <c r="L24" s="43">
        <f t="shared" si="7"/>
        <v>0</v>
      </c>
      <c r="M24" s="43">
        <f t="shared" si="8"/>
        <v>0</v>
      </c>
      <c r="N24" s="92">
        <f t="shared" si="9"/>
      </c>
      <c r="O24" s="76"/>
      <c r="P24" s="77"/>
      <c r="Q24" s="43">
        <f t="shared" si="10"/>
        <v>0</v>
      </c>
      <c r="R24" s="43">
        <f t="shared" si="11"/>
        <v>0</v>
      </c>
      <c r="S24" s="88">
        <f t="shared" si="12"/>
      </c>
      <c r="T24" s="85">
        <f t="shared" si="13"/>
        <v>0</v>
      </c>
      <c r="U24" s="89">
        <f t="shared" si="14"/>
      </c>
      <c r="V24" s="87" t="e">
        <f t="shared" si="15"/>
        <v>#VALUE!</v>
      </c>
      <c r="W24" s="142">
        <f t="shared" si="16"/>
      </c>
      <c r="X24" s="1"/>
    </row>
    <row r="25" spans="1:24" s="34" customFormat="1" ht="15" customHeight="1">
      <c r="A25" s="46">
        <f t="shared" si="17"/>
      </c>
      <c r="B25" s="41">
        <f t="shared" si="0"/>
      </c>
      <c r="C25" s="58"/>
      <c r="D25" s="37">
        <f t="shared" si="1"/>
      </c>
      <c r="E25" s="38">
        <f t="shared" si="2"/>
      </c>
      <c r="F25" s="39">
        <f t="shared" si="3"/>
      </c>
      <c r="G25" s="40">
        <f t="shared" si="4"/>
      </c>
      <c r="H25" s="39">
        <f t="shared" si="5"/>
      </c>
      <c r="I25" s="140">
        <f t="shared" si="6"/>
      </c>
      <c r="J25" s="72"/>
      <c r="K25" s="73"/>
      <c r="L25" s="43">
        <f t="shared" si="7"/>
        <v>0</v>
      </c>
      <c r="M25" s="43">
        <f t="shared" si="8"/>
        <v>0</v>
      </c>
      <c r="N25" s="92">
        <f t="shared" si="9"/>
      </c>
      <c r="O25" s="76"/>
      <c r="P25" s="77"/>
      <c r="Q25" s="43">
        <f t="shared" si="10"/>
        <v>0</v>
      </c>
      <c r="R25" s="43">
        <f t="shared" si="11"/>
        <v>0</v>
      </c>
      <c r="S25" s="88">
        <f t="shared" si="12"/>
      </c>
      <c r="T25" s="85">
        <f t="shared" si="13"/>
        <v>0</v>
      </c>
      <c r="U25" s="89">
        <f t="shared" si="14"/>
      </c>
      <c r="V25" s="87" t="e">
        <f t="shared" si="15"/>
        <v>#VALUE!</v>
      </c>
      <c r="W25" s="142">
        <f t="shared" si="16"/>
      </c>
      <c r="X25" s="1"/>
    </row>
    <row r="26" spans="1:24" s="34" customFormat="1" ht="15" customHeight="1">
      <c r="A26" s="46">
        <f t="shared" si="17"/>
      </c>
      <c r="B26" s="41">
        <f t="shared" si="0"/>
      </c>
      <c r="C26" s="58"/>
      <c r="D26" s="37">
        <f t="shared" si="1"/>
      </c>
      <c r="E26" s="38">
        <f t="shared" si="2"/>
      </c>
      <c r="F26" s="39">
        <f t="shared" si="3"/>
      </c>
      <c r="G26" s="40">
        <f t="shared" si="4"/>
      </c>
      <c r="H26" s="39">
        <f t="shared" si="5"/>
      </c>
      <c r="I26" s="140">
        <f t="shared" si="6"/>
      </c>
      <c r="J26" s="72"/>
      <c r="K26" s="73"/>
      <c r="L26" s="43">
        <f t="shared" si="7"/>
        <v>0</v>
      </c>
      <c r="M26" s="43">
        <f t="shared" si="8"/>
        <v>0</v>
      </c>
      <c r="N26" s="92">
        <f t="shared" si="9"/>
      </c>
      <c r="O26" s="76"/>
      <c r="P26" s="77"/>
      <c r="Q26" s="43">
        <f t="shared" si="10"/>
        <v>0</v>
      </c>
      <c r="R26" s="43">
        <f t="shared" si="11"/>
        <v>0</v>
      </c>
      <c r="S26" s="88">
        <f t="shared" si="12"/>
      </c>
      <c r="T26" s="85">
        <f t="shared" si="13"/>
        <v>0</v>
      </c>
      <c r="U26" s="89">
        <f t="shared" si="14"/>
      </c>
      <c r="V26" s="87" t="e">
        <f t="shared" si="15"/>
        <v>#VALUE!</v>
      </c>
      <c r="W26" s="142">
        <f t="shared" si="16"/>
      </c>
      <c r="X26" s="1"/>
    </row>
    <row r="27" spans="1:24" s="34" customFormat="1" ht="15" customHeight="1">
      <c r="A27" s="46">
        <f t="shared" si="17"/>
      </c>
      <c r="B27" s="41">
        <f t="shared" si="0"/>
      </c>
      <c r="C27" s="58"/>
      <c r="D27" s="37">
        <f t="shared" si="1"/>
      </c>
      <c r="E27" s="38">
        <f t="shared" si="2"/>
      </c>
      <c r="F27" s="39">
        <f t="shared" si="3"/>
      </c>
      <c r="G27" s="40">
        <f t="shared" si="4"/>
      </c>
      <c r="H27" s="39">
        <f t="shared" si="5"/>
      </c>
      <c r="I27" s="140">
        <f t="shared" si="6"/>
      </c>
      <c r="J27" s="72"/>
      <c r="K27" s="73"/>
      <c r="L27" s="43">
        <f t="shared" si="7"/>
        <v>0</v>
      </c>
      <c r="M27" s="43">
        <f t="shared" si="8"/>
        <v>0</v>
      </c>
      <c r="N27" s="92">
        <f t="shared" si="9"/>
      </c>
      <c r="O27" s="76"/>
      <c r="P27" s="77"/>
      <c r="Q27" s="43">
        <f t="shared" si="10"/>
        <v>0</v>
      </c>
      <c r="R27" s="43">
        <f t="shared" si="11"/>
        <v>0</v>
      </c>
      <c r="S27" s="88">
        <f t="shared" si="12"/>
      </c>
      <c r="T27" s="85">
        <f t="shared" si="13"/>
        <v>0</v>
      </c>
      <c r="U27" s="89">
        <f t="shared" si="14"/>
      </c>
      <c r="V27" s="87" t="e">
        <f t="shared" si="15"/>
        <v>#VALUE!</v>
      </c>
      <c r="W27" s="142">
        <f t="shared" si="16"/>
      </c>
      <c r="X27" s="1"/>
    </row>
    <row r="28" spans="1:24" s="34" customFormat="1" ht="15" customHeight="1">
      <c r="A28" s="46">
        <f t="shared" si="17"/>
      </c>
      <c r="B28" s="41">
        <f t="shared" si="0"/>
      </c>
      <c r="C28" s="58"/>
      <c r="D28" s="37">
        <f t="shared" si="1"/>
      </c>
      <c r="E28" s="38">
        <f t="shared" si="2"/>
      </c>
      <c r="F28" s="39">
        <f t="shared" si="3"/>
      </c>
      <c r="G28" s="40">
        <f t="shared" si="4"/>
      </c>
      <c r="H28" s="39">
        <f t="shared" si="5"/>
      </c>
      <c r="I28" s="140">
        <f t="shared" si="6"/>
      </c>
      <c r="J28" s="72"/>
      <c r="K28" s="73"/>
      <c r="L28" s="43">
        <f t="shared" si="7"/>
        <v>0</v>
      </c>
      <c r="M28" s="43">
        <f t="shared" si="8"/>
        <v>0</v>
      </c>
      <c r="N28" s="92">
        <f t="shared" si="9"/>
      </c>
      <c r="O28" s="76"/>
      <c r="P28" s="77"/>
      <c r="Q28" s="43">
        <f t="shared" si="10"/>
        <v>0</v>
      </c>
      <c r="R28" s="43">
        <f t="shared" si="11"/>
        <v>0</v>
      </c>
      <c r="S28" s="88">
        <f t="shared" si="12"/>
      </c>
      <c r="T28" s="85">
        <f t="shared" si="13"/>
        <v>0</v>
      </c>
      <c r="U28" s="89">
        <f t="shared" si="14"/>
      </c>
      <c r="V28" s="87" t="e">
        <f t="shared" si="15"/>
        <v>#VALUE!</v>
      </c>
      <c r="W28" s="142">
        <f t="shared" si="16"/>
      </c>
      <c r="X28" s="1"/>
    </row>
    <row r="29" spans="1:24" s="34" customFormat="1" ht="15" customHeight="1">
      <c r="A29" s="46">
        <f t="shared" si="17"/>
      </c>
      <c r="B29" s="41">
        <f t="shared" si="0"/>
      </c>
      <c r="C29" s="58"/>
      <c r="D29" s="37">
        <f t="shared" si="1"/>
      </c>
      <c r="E29" s="38">
        <f t="shared" si="2"/>
      </c>
      <c r="F29" s="39">
        <f t="shared" si="3"/>
      </c>
      <c r="G29" s="40">
        <f t="shared" si="4"/>
      </c>
      <c r="H29" s="39">
        <f t="shared" si="5"/>
      </c>
      <c r="I29" s="140">
        <f t="shared" si="6"/>
      </c>
      <c r="J29" s="72"/>
      <c r="K29" s="73"/>
      <c r="L29" s="43">
        <f t="shared" si="7"/>
        <v>0</v>
      </c>
      <c r="M29" s="43">
        <f t="shared" si="8"/>
        <v>0</v>
      </c>
      <c r="N29" s="92">
        <f t="shared" si="9"/>
      </c>
      <c r="O29" s="76"/>
      <c r="P29" s="77"/>
      <c r="Q29" s="43">
        <f t="shared" si="10"/>
        <v>0</v>
      </c>
      <c r="R29" s="43">
        <f t="shared" si="11"/>
        <v>0</v>
      </c>
      <c r="S29" s="88">
        <f t="shared" si="12"/>
      </c>
      <c r="T29" s="85">
        <f t="shared" si="13"/>
        <v>0</v>
      </c>
      <c r="U29" s="89">
        <f t="shared" si="14"/>
      </c>
      <c r="V29" s="87" t="e">
        <f t="shared" si="15"/>
        <v>#VALUE!</v>
      </c>
      <c r="W29" s="142">
        <f t="shared" si="16"/>
      </c>
      <c r="X29" s="1"/>
    </row>
    <row r="30" spans="1:24" s="34" customFormat="1" ht="15" customHeight="1">
      <c r="A30" s="46">
        <f t="shared" si="17"/>
      </c>
      <c r="B30" s="41">
        <f t="shared" si="0"/>
      </c>
      <c r="C30" s="58"/>
      <c r="D30" s="37">
        <f t="shared" si="1"/>
      </c>
      <c r="E30" s="38">
        <f t="shared" si="2"/>
      </c>
      <c r="F30" s="39">
        <f t="shared" si="3"/>
      </c>
      <c r="G30" s="40">
        <f t="shared" si="4"/>
      </c>
      <c r="H30" s="39">
        <f t="shared" si="5"/>
      </c>
      <c r="I30" s="140">
        <f t="shared" si="6"/>
      </c>
      <c r="J30" s="72"/>
      <c r="K30" s="73"/>
      <c r="L30" s="43">
        <f t="shared" si="7"/>
        <v>0</v>
      </c>
      <c r="M30" s="43">
        <f t="shared" si="8"/>
        <v>0</v>
      </c>
      <c r="N30" s="92">
        <f t="shared" si="9"/>
      </c>
      <c r="O30" s="76"/>
      <c r="P30" s="77"/>
      <c r="Q30" s="43">
        <f t="shared" si="10"/>
        <v>0</v>
      </c>
      <c r="R30" s="43">
        <f t="shared" si="11"/>
        <v>0</v>
      </c>
      <c r="S30" s="88">
        <f t="shared" si="12"/>
      </c>
      <c r="T30" s="85">
        <f t="shared" si="13"/>
        <v>0</v>
      </c>
      <c r="U30" s="89">
        <f t="shared" si="14"/>
      </c>
      <c r="V30" s="87" t="e">
        <f t="shared" si="15"/>
        <v>#VALUE!</v>
      </c>
      <c r="W30" s="142">
        <f t="shared" si="16"/>
      </c>
      <c r="X30" s="1"/>
    </row>
    <row r="31" spans="1:24" s="34" customFormat="1" ht="15" customHeight="1">
      <c r="A31" s="46">
        <f t="shared" si="17"/>
      </c>
      <c r="B31" s="41">
        <f t="shared" si="0"/>
      </c>
      <c r="C31" s="58"/>
      <c r="D31" s="37">
        <f t="shared" si="1"/>
      </c>
      <c r="E31" s="38">
        <f t="shared" si="2"/>
      </c>
      <c r="F31" s="39">
        <f t="shared" si="3"/>
      </c>
      <c r="G31" s="40">
        <f t="shared" si="4"/>
      </c>
      <c r="H31" s="39">
        <f t="shared" si="5"/>
      </c>
      <c r="I31" s="140">
        <f t="shared" si="6"/>
      </c>
      <c r="J31" s="72"/>
      <c r="K31" s="73"/>
      <c r="L31" s="43">
        <f t="shared" si="7"/>
        <v>0</v>
      </c>
      <c r="M31" s="43">
        <f t="shared" si="8"/>
        <v>0</v>
      </c>
      <c r="N31" s="92">
        <f t="shared" si="9"/>
      </c>
      <c r="O31" s="76"/>
      <c r="P31" s="77"/>
      <c r="Q31" s="43">
        <f t="shared" si="10"/>
        <v>0</v>
      </c>
      <c r="R31" s="43">
        <f t="shared" si="11"/>
        <v>0</v>
      </c>
      <c r="S31" s="88">
        <f t="shared" si="12"/>
      </c>
      <c r="T31" s="85">
        <f t="shared" si="13"/>
        <v>0</v>
      </c>
      <c r="U31" s="89">
        <f t="shared" si="14"/>
      </c>
      <c r="V31" s="87" t="e">
        <f t="shared" si="15"/>
        <v>#VALUE!</v>
      </c>
      <c r="W31" s="142">
        <f t="shared" si="16"/>
      </c>
      <c r="X31" s="1"/>
    </row>
    <row r="32" spans="1:24" s="34" customFormat="1" ht="15" customHeight="1">
      <c r="A32" s="46">
        <f t="shared" si="17"/>
      </c>
      <c r="B32" s="41">
        <f t="shared" si="0"/>
      </c>
      <c r="C32" s="58"/>
      <c r="D32" s="37">
        <f t="shared" si="1"/>
      </c>
      <c r="E32" s="38">
        <f t="shared" si="2"/>
      </c>
      <c r="F32" s="39">
        <f t="shared" si="3"/>
      </c>
      <c r="G32" s="40">
        <f t="shared" si="4"/>
      </c>
      <c r="H32" s="39">
        <f t="shared" si="5"/>
      </c>
      <c r="I32" s="140">
        <f t="shared" si="6"/>
      </c>
      <c r="J32" s="72"/>
      <c r="K32" s="73"/>
      <c r="L32" s="43">
        <f t="shared" si="7"/>
        <v>0</v>
      </c>
      <c r="M32" s="43">
        <f t="shared" si="8"/>
        <v>0</v>
      </c>
      <c r="N32" s="92">
        <f t="shared" si="9"/>
      </c>
      <c r="O32" s="76"/>
      <c r="P32" s="77"/>
      <c r="Q32" s="43">
        <f t="shared" si="10"/>
        <v>0</v>
      </c>
      <c r="R32" s="43">
        <f t="shared" si="11"/>
        <v>0</v>
      </c>
      <c r="S32" s="88">
        <f t="shared" si="12"/>
      </c>
      <c r="T32" s="85">
        <f t="shared" si="13"/>
        <v>0</v>
      </c>
      <c r="U32" s="89">
        <f t="shared" si="14"/>
      </c>
      <c r="V32" s="87" t="e">
        <f t="shared" si="15"/>
        <v>#VALUE!</v>
      </c>
      <c r="W32" s="142">
        <f t="shared" si="16"/>
      </c>
      <c r="X32" s="1"/>
    </row>
    <row r="33" spans="1:24" s="34" customFormat="1" ht="15" customHeight="1">
      <c r="A33" s="46">
        <f t="shared" si="17"/>
      </c>
      <c r="B33" s="41">
        <f t="shared" si="0"/>
      </c>
      <c r="C33" s="58"/>
      <c r="D33" s="37">
        <f t="shared" si="1"/>
      </c>
      <c r="E33" s="38">
        <f t="shared" si="2"/>
      </c>
      <c r="F33" s="39">
        <f t="shared" si="3"/>
      </c>
      <c r="G33" s="40">
        <f t="shared" si="4"/>
      </c>
      <c r="H33" s="39">
        <f t="shared" si="5"/>
      </c>
      <c r="I33" s="140">
        <f t="shared" si="6"/>
      </c>
      <c r="J33" s="72"/>
      <c r="K33" s="73"/>
      <c r="L33" s="43">
        <f t="shared" si="7"/>
        <v>0</v>
      </c>
      <c r="M33" s="43">
        <f t="shared" si="8"/>
        <v>0</v>
      </c>
      <c r="N33" s="92">
        <f t="shared" si="9"/>
      </c>
      <c r="O33" s="76"/>
      <c r="P33" s="77"/>
      <c r="Q33" s="43">
        <f t="shared" si="10"/>
        <v>0</v>
      </c>
      <c r="R33" s="43">
        <f t="shared" si="11"/>
        <v>0</v>
      </c>
      <c r="S33" s="88">
        <f t="shared" si="12"/>
      </c>
      <c r="T33" s="85">
        <f t="shared" si="13"/>
        <v>0</v>
      </c>
      <c r="U33" s="89">
        <f t="shared" si="14"/>
      </c>
      <c r="V33" s="87" t="e">
        <f t="shared" si="15"/>
        <v>#VALUE!</v>
      </c>
      <c r="W33" s="142">
        <f t="shared" si="16"/>
      </c>
      <c r="X33" s="1"/>
    </row>
    <row r="34" spans="1:24" s="34" customFormat="1" ht="15" customHeight="1" thickBot="1">
      <c r="A34" s="121">
        <f>IF(ISBLANK(C34),"",#REF!+1)</f>
      </c>
      <c r="B34" s="122">
        <f t="shared" si="0"/>
      </c>
      <c r="C34" s="123"/>
      <c r="D34" s="124">
        <f t="shared" si="1"/>
      </c>
      <c r="E34" s="125">
        <f t="shared" si="2"/>
      </c>
      <c r="F34" s="126">
        <f t="shared" si="3"/>
      </c>
      <c r="G34" s="127">
        <f t="shared" si="4"/>
      </c>
      <c r="H34" s="126">
        <f t="shared" si="5"/>
      </c>
      <c r="I34" s="126">
        <f t="shared" si="6"/>
      </c>
      <c r="J34" s="128"/>
      <c r="K34" s="129"/>
      <c r="L34" s="130">
        <f t="shared" si="7"/>
        <v>0</v>
      </c>
      <c r="M34" s="130">
        <f t="shared" si="8"/>
        <v>0</v>
      </c>
      <c r="N34" s="131">
        <f t="shared" si="9"/>
      </c>
      <c r="O34" s="132"/>
      <c r="P34" s="133"/>
      <c r="Q34" s="130">
        <f t="shared" si="10"/>
        <v>0</v>
      </c>
      <c r="R34" s="130">
        <f t="shared" si="11"/>
        <v>0</v>
      </c>
      <c r="S34" s="134">
        <f t="shared" si="12"/>
      </c>
      <c r="T34" s="135">
        <f t="shared" si="13"/>
        <v>0</v>
      </c>
      <c r="U34" s="136">
        <f t="shared" si="14"/>
      </c>
      <c r="V34" s="137" t="e">
        <f t="shared" si="15"/>
        <v>#VALUE!</v>
      </c>
      <c r="W34" s="143">
        <f t="shared" si="16"/>
      </c>
      <c r="X34" s="1"/>
    </row>
  </sheetData>
  <sheetProtection/>
  <conditionalFormatting sqref="B5:B34">
    <cfRule type="cellIs" priority="1" dxfId="7" operator="equal" stopIfTrue="1">
      <formula>Goldplakette</formula>
    </cfRule>
    <cfRule type="cellIs" priority="2" dxfId="6" operator="equal" stopIfTrue="1">
      <formula>Silberplakette</formula>
    </cfRule>
    <cfRule type="cellIs" priority="3" dxfId="5" operator="equal" stopIfTrue="1">
      <formula>Bronzeplakette</formula>
    </cfRule>
  </conditionalFormatting>
  <conditionalFormatting sqref="E5:E34">
    <cfRule type="expression" priority="4" dxfId="3" stopIfTrue="1">
      <formula>I5+H5=2</formula>
    </cfRule>
    <cfRule type="expression" priority="5" dxfId="9" stopIfTrue="1">
      <formula>H5=1</formula>
    </cfRule>
    <cfRule type="expression" priority="6" dxfId="1" stopIfTrue="1">
      <formula>I5=1</formula>
    </cfRule>
  </conditionalFormatting>
  <conditionalFormatting sqref="F5:G34 D5:D34">
    <cfRule type="cellIs" priority="7" dxfId="0" operator="equal" stopIfTrue="1">
      <formula>0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r:id="rId2"/>
  <headerFooter alignWithMargins="0">
    <oddHeader>&amp;L&amp;"Arial,Fett Kursiv"&amp;12Klassen - Ergebnisliste</oddHeader>
    <oddFooter>&amp;L&amp;"Arial,Fett Kursiv"&amp;12&amp;D    &amp;T&amp;C&amp;"Arial,Fett Kursiv"&amp;12SPORTKOMMISSAR:&amp;R&amp;"Arial,Fett Kursiv"&amp;12 45:00,00 = a.d.W.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7"/>
  <dimension ref="A1:X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U5" sqref="U5:W5"/>
    </sheetView>
  </sheetViews>
  <sheetFormatPr defaultColWidth="11.421875" defaultRowHeight="12.75"/>
  <cols>
    <col min="1" max="1" width="5.7109375" style="48" customWidth="1"/>
    <col min="2" max="2" width="3.57421875" style="0" customWidth="1"/>
    <col min="3" max="3" width="6.00390625" style="62" customWidth="1"/>
    <col min="4" max="4" width="8.8515625" style="0" customWidth="1"/>
    <col min="5" max="5" width="18.8515625" style="0" customWidth="1"/>
    <col min="6" max="6" width="18.57421875" style="0" customWidth="1"/>
    <col min="7" max="7" width="13.00390625" style="0" customWidth="1"/>
    <col min="8" max="9" width="10.7109375" style="0" hidden="1" customWidth="1"/>
    <col min="10" max="10" width="9.28125" style="62" customWidth="1"/>
    <col min="11" max="11" width="3.8515625" style="61" customWidth="1"/>
    <col min="12" max="13" width="9.28125" style="0" hidden="1" customWidth="1"/>
    <col min="14" max="14" width="9.28125" style="78" customWidth="1"/>
    <col min="15" max="15" width="9.28125" style="61" customWidth="1"/>
    <col min="16" max="16" width="3.8515625" style="61" customWidth="1"/>
    <col min="17" max="18" width="9.28125" style="0" hidden="1" customWidth="1"/>
    <col min="19" max="19" width="9.28125" style="78" customWidth="1"/>
    <col min="20" max="20" width="8.7109375" style="78" hidden="1" customWidth="1"/>
    <col min="21" max="21" width="10.421875" style="79" customWidth="1"/>
    <col min="22" max="22" width="8.7109375" style="80" hidden="1" customWidth="1"/>
    <col min="23" max="23" width="10.28125" style="80" customWidth="1"/>
    <col min="24" max="24" width="11.57421875" style="1" customWidth="1"/>
  </cols>
  <sheetData>
    <row r="1" spans="1:13" ht="15">
      <c r="A1" s="44"/>
      <c r="B1" s="1"/>
      <c r="C1" s="61"/>
      <c r="D1" s="1"/>
      <c r="E1" s="2"/>
      <c r="F1" s="2"/>
      <c r="G1" s="2"/>
      <c r="H1" s="2"/>
      <c r="I1" s="2"/>
      <c r="J1" s="65"/>
      <c r="L1" s="1"/>
      <c r="M1" s="1"/>
    </row>
    <row r="2" spans="1:13" ht="23.25">
      <c r="A2" s="50" t="s">
        <v>54</v>
      </c>
      <c r="B2" s="51"/>
      <c r="C2" s="63"/>
      <c r="D2" s="51">
        <f>MAX(A5:A34)</f>
        <v>1</v>
      </c>
      <c r="E2" s="52" t="s">
        <v>0</v>
      </c>
      <c r="F2" s="102" t="str">
        <f>IF(ISBLANK(E2),"",VLOOKUP(E2,'Veranst.'!A:C,3,FALSE))</f>
        <v>51. Automobilslalom, MSC Jura </v>
      </c>
      <c r="G2" s="49"/>
      <c r="H2" s="49"/>
      <c r="I2" s="49"/>
      <c r="J2" s="66"/>
      <c r="K2" s="67"/>
      <c r="L2" s="3"/>
      <c r="M2" s="3"/>
    </row>
    <row r="3" spans="1:13" ht="15.75" thickBot="1">
      <c r="A3" s="44"/>
      <c r="B3" s="1"/>
      <c r="C3" s="61"/>
      <c r="D3" s="1"/>
      <c r="E3" s="2"/>
      <c r="F3" s="2"/>
      <c r="G3" s="2"/>
      <c r="H3" s="2"/>
      <c r="I3" s="2"/>
      <c r="J3" s="65"/>
      <c r="L3" s="8"/>
      <c r="M3" s="1"/>
    </row>
    <row r="4" spans="1:24" s="35" customFormat="1" ht="15.75" thickBot="1">
      <c r="A4" s="10" t="s">
        <v>1</v>
      </c>
      <c r="B4" s="7" t="s">
        <v>2</v>
      </c>
      <c r="C4" s="64" t="s">
        <v>3</v>
      </c>
      <c r="D4" s="4" t="s">
        <v>4</v>
      </c>
      <c r="E4" s="5" t="s">
        <v>5</v>
      </c>
      <c r="F4" s="5" t="s">
        <v>6</v>
      </c>
      <c r="G4" s="6" t="s">
        <v>7</v>
      </c>
      <c r="H4" s="56"/>
      <c r="I4" s="56"/>
      <c r="J4" s="68" t="s">
        <v>24</v>
      </c>
      <c r="K4" s="69" t="s">
        <v>25</v>
      </c>
      <c r="L4" s="33"/>
      <c r="M4" s="33" t="s">
        <v>26</v>
      </c>
      <c r="N4" s="90" t="s">
        <v>27</v>
      </c>
      <c r="O4" s="68" t="s">
        <v>28</v>
      </c>
      <c r="P4" s="69" t="s">
        <v>29</v>
      </c>
      <c r="Q4" s="33"/>
      <c r="R4" s="33" t="s">
        <v>30</v>
      </c>
      <c r="S4" s="90" t="s">
        <v>31</v>
      </c>
      <c r="T4" s="118" t="s">
        <v>32</v>
      </c>
      <c r="U4" s="81" t="s">
        <v>33</v>
      </c>
      <c r="V4" s="82"/>
      <c r="W4" s="83" t="s">
        <v>60</v>
      </c>
      <c r="X4" s="1"/>
    </row>
    <row r="5" spans="1:24" s="34" customFormat="1" ht="15" customHeight="1">
      <c r="A5" s="45">
        <f>IF(ISBLANK(C5),"",1)</f>
        <v>1</v>
      </c>
      <c r="B5" s="36" t="str">
        <f aca="true" t="shared" si="0" ref="B5:B34">IF(ISBLANK(C5),"",IF(A5&lt;=Gold_14,Goldplakette,IF(A5&lt;=Silber_14,Silberplakette,IF(A5&lt;=Bronze_14,Bronzeplakette,Erinnerung))))</f>
        <v>E</v>
      </c>
      <c r="C5" s="57">
        <v>301</v>
      </c>
      <c r="D5" s="37">
        <f aca="true" t="shared" si="1" ref="D5:D34">IF(ISBLANK(C5),"",VLOOKUP(C5,Starter_Feld,2,FALSE))</f>
        <v>15052</v>
      </c>
      <c r="E5" s="38" t="str">
        <f aca="true" t="shared" si="2" ref="E5:E34">IF(ISBLANK(C5),"",VLOOKUP(C5,Starter_Feld,3,FALSE))</f>
        <v>Nothdurfter, Alfons</v>
      </c>
      <c r="F5" s="39" t="str">
        <f aca="true" t="shared" si="3" ref="F5:F34">IF(ISBLANK(C5),"",VLOOKUP(C5,Starter_Feld,4,FALSE))</f>
        <v>MSC Kitzbühel</v>
      </c>
      <c r="G5" s="40" t="str">
        <f aca="true" t="shared" si="4" ref="G5:G34">IF(ISBLANK(C5),"",VLOOKUP(C5,Starter_Feld,5,FALSE))</f>
        <v>Ford Sierra Cosworth</v>
      </c>
      <c r="H5" s="39">
        <f aca="true" t="shared" si="5" ref="H5:H34">IF(ISBLANK(C5),"",VLOOKUP(C5,Starter_Feld,7,FALSE))</f>
        <v>0</v>
      </c>
      <c r="I5" s="139">
        <f aca="true" t="shared" si="6" ref="I5:I34">IF(ISBLANK(C5),"",VLOOKUP(C5,Starter_Feld,8,FALSE))</f>
        <v>0</v>
      </c>
      <c r="J5" s="70">
        <v>0.0007649305555555555</v>
      </c>
      <c r="K5" s="71"/>
      <c r="L5" s="42">
        <f aca="true" t="shared" si="7" ref="L5:L34">SUM(0.000011575*K5)</f>
        <v>0</v>
      </c>
      <c r="M5" s="42">
        <f aca="true" t="shared" si="8" ref="M5:M34">SUM(J5,L5)</f>
        <v>0.0007649305555555555</v>
      </c>
      <c r="N5" s="91">
        <f aca="true" t="shared" si="9" ref="N5:N34">IF(J5&lt;&gt;0,M5,"")</f>
        <v>0.0007649305555555555</v>
      </c>
      <c r="O5" s="74">
        <v>0.0008753472222222222</v>
      </c>
      <c r="P5" s="75">
        <v>10</v>
      </c>
      <c r="Q5" s="42">
        <f aca="true" t="shared" si="10" ref="Q5:Q34">SUM(0.000011575*P5)</f>
        <v>0.00011575</v>
      </c>
      <c r="R5" s="42">
        <f aca="true" t="shared" si="11" ref="R5:R34">SUM(O5,Q5)</f>
        <v>0.0009910972222222222</v>
      </c>
      <c r="S5" s="84">
        <f aca="true" t="shared" si="12" ref="S5:S34">IF(O5&lt;&gt;0,R5,"")</f>
        <v>0.0009910972222222222</v>
      </c>
      <c r="T5" s="85">
        <f aca="true" t="shared" si="13" ref="T5:T34">MIN(N5,S5)</f>
        <v>0.0007649305555555555</v>
      </c>
      <c r="U5" s="86">
        <f aca="true" t="shared" si="14" ref="U5:U34">IF(O5=0,"",T5)</f>
        <v>0.0007649305555555555</v>
      </c>
      <c r="V5" s="87">
        <f aca="true" t="shared" si="15" ref="V5:V34">23-(20*(A5))/D$2</f>
        <v>3</v>
      </c>
      <c r="W5" s="141">
        <v>1.5</v>
      </c>
      <c r="X5" s="1"/>
    </row>
    <row r="6" spans="1:24" s="34" customFormat="1" ht="15" customHeight="1">
      <c r="A6" s="46">
        <f aca="true" t="shared" si="16" ref="A6:A33">IF(ISBLANK(C6),"",A5+1)</f>
      </c>
      <c r="B6" s="41">
        <f t="shared" si="0"/>
      </c>
      <c r="C6" s="58"/>
      <c r="D6" s="37">
        <f t="shared" si="1"/>
      </c>
      <c r="E6" s="38">
        <f t="shared" si="2"/>
      </c>
      <c r="F6" s="39">
        <f t="shared" si="3"/>
      </c>
      <c r="G6" s="40">
        <f t="shared" si="4"/>
      </c>
      <c r="H6" s="39">
        <f t="shared" si="5"/>
      </c>
      <c r="I6" s="140">
        <f t="shared" si="6"/>
      </c>
      <c r="J6" s="72"/>
      <c r="K6" s="73"/>
      <c r="L6" s="43">
        <f t="shared" si="7"/>
        <v>0</v>
      </c>
      <c r="M6" s="43">
        <f t="shared" si="8"/>
        <v>0</v>
      </c>
      <c r="N6" s="92">
        <f t="shared" si="9"/>
      </c>
      <c r="O6" s="76"/>
      <c r="P6" s="77"/>
      <c r="Q6" s="43">
        <f t="shared" si="10"/>
        <v>0</v>
      </c>
      <c r="R6" s="43">
        <f t="shared" si="11"/>
        <v>0</v>
      </c>
      <c r="S6" s="88">
        <f t="shared" si="12"/>
      </c>
      <c r="T6" s="85">
        <f t="shared" si="13"/>
        <v>0</v>
      </c>
      <c r="U6" s="89">
        <f t="shared" si="14"/>
      </c>
      <c r="V6" s="87" t="e">
        <f t="shared" si="15"/>
        <v>#VALUE!</v>
      </c>
      <c r="W6" s="142">
        <f aca="true" t="shared" si="17" ref="W6:W34">IF(O6=0,"",V6)</f>
      </c>
      <c r="X6" s="1"/>
    </row>
    <row r="7" spans="1:24" s="34" customFormat="1" ht="15" customHeight="1">
      <c r="A7" s="46">
        <f t="shared" si="16"/>
      </c>
      <c r="B7" s="41">
        <f t="shared" si="0"/>
      </c>
      <c r="C7" s="58"/>
      <c r="D7" s="37">
        <f t="shared" si="1"/>
      </c>
      <c r="E7" s="38">
        <f t="shared" si="2"/>
      </c>
      <c r="F7" s="39">
        <f t="shared" si="3"/>
      </c>
      <c r="G7" s="40">
        <f t="shared" si="4"/>
      </c>
      <c r="H7" s="39">
        <f t="shared" si="5"/>
      </c>
      <c r="I7" s="140">
        <f t="shared" si="6"/>
      </c>
      <c r="J7" s="72"/>
      <c r="K7" s="73"/>
      <c r="L7" s="43">
        <f t="shared" si="7"/>
        <v>0</v>
      </c>
      <c r="M7" s="43">
        <f t="shared" si="8"/>
        <v>0</v>
      </c>
      <c r="N7" s="92">
        <f t="shared" si="9"/>
      </c>
      <c r="O7" s="76"/>
      <c r="P7" s="77"/>
      <c r="Q7" s="43">
        <f t="shared" si="10"/>
        <v>0</v>
      </c>
      <c r="R7" s="43">
        <f t="shared" si="11"/>
        <v>0</v>
      </c>
      <c r="S7" s="88">
        <f t="shared" si="12"/>
      </c>
      <c r="T7" s="85">
        <f t="shared" si="13"/>
        <v>0</v>
      </c>
      <c r="U7" s="89">
        <f t="shared" si="14"/>
      </c>
      <c r="V7" s="87" t="e">
        <f t="shared" si="15"/>
        <v>#VALUE!</v>
      </c>
      <c r="W7" s="142">
        <f t="shared" si="17"/>
      </c>
      <c r="X7" s="1"/>
    </row>
    <row r="8" spans="1:24" s="34" customFormat="1" ht="15" customHeight="1">
      <c r="A8" s="46">
        <f t="shared" si="16"/>
      </c>
      <c r="B8" s="41">
        <f t="shared" si="0"/>
      </c>
      <c r="C8" s="58"/>
      <c r="D8" s="37">
        <f t="shared" si="1"/>
      </c>
      <c r="E8" s="38">
        <f t="shared" si="2"/>
      </c>
      <c r="F8" s="39">
        <f t="shared" si="3"/>
      </c>
      <c r="G8" s="40">
        <f t="shared" si="4"/>
      </c>
      <c r="H8" s="39">
        <f t="shared" si="5"/>
      </c>
      <c r="I8" s="140">
        <f t="shared" si="6"/>
      </c>
      <c r="J8" s="72"/>
      <c r="K8" s="73"/>
      <c r="L8" s="43">
        <f t="shared" si="7"/>
        <v>0</v>
      </c>
      <c r="M8" s="43">
        <f t="shared" si="8"/>
        <v>0</v>
      </c>
      <c r="N8" s="92">
        <f t="shared" si="9"/>
      </c>
      <c r="O8" s="76"/>
      <c r="P8" s="77"/>
      <c r="Q8" s="43">
        <f t="shared" si="10"/>
        <v>0</v>
      </c>
      <c r="R8" s="43">
        <f t="shared" si="11"/>
        <v>0</v>
      </c>
      <c r="S8" s="88">
        <f t="shared" si="12"/>
      </c>
      <c r="T8" s="85">
        <f t="shared" si="13"/>
        <v>0</v>
      </c>
      <c r="U8" s="89">
        <f t="shared" si="14"/>
      </c>
      <c r="V8" s="87" t="e">
        <f t="shared" si="15"/>
        <v>#VALUE!</v>
      </c>
      <c r="W8" s="142">
        <f t="shared" si="17"/>
      </c>
      <c r="X8" s="1"/>
    </row>
    <row r="9" spans="1:24" s="34" customFormat="1" ht="15" customHeight="1">
      <c r="A9" s="46">
        <f t="shared" si="16"/>
      </c>
      <c r="B9" s="41">
        <f t="shared" si="0"/>
      </c>
      <c r="C9" s="58"/>
      <c r="D9" s="37">
        <f t="shared" si="1"/>
      </c>
      <c r="E9" s="38">
        <f t="shared" si="2"/>
      </c>
      <c r="F9" s="39">
        <f t="shared" si="3"/>
      </c>
      <c r="G9" s="40">
        <f t="shared" si="4"/>
      </c>
      <c r="H9" s="39">
        <f t="shared" si="5"/>
      </c>
      <c r="I9" s="140">
        <f t="shared" si="6"/>
      </c>
      <c r="J9" s="72"/>
      <c r="K9" s="73"/>
      <c r="L9" s="43">
        <f t="shared" si="7"/>
        <v>0</v>
      </c>
      <c r="M9" s="43">
        <f t="shared" si="8"/>
        <v>0</v>
      </c>
      <c r="N9" s="92">
        <f t="shared" si="9"/>
      </c>
      <c r="O9" s="76"/>
      <c r="P9" s="77"/>
      <c r="Q9" s="43">
        <f t="shared" si="10"/>
        <v>0</v>
      </c>
      <c r="R9" s="43">
        <f t="shared" si="11"/>
        <v>0</v>
      </c>
      <c r="S9" s="88">
        <f t="shared" si="12"/>
      </c>
      <c r="T9" s="85">
        <f t="shared" si="13"/>
        <v>0</v>
      </c>
      <c r="U9" s="89">
        <f t="shared" si="14"/>
      </c>
      <c r="V9" s="87" t="e">
        <f t="shared" si="15"/>
        <v>#VALUE!</v>
      </c>
      <c r="W9" s="142">
        <f t="shared" si="17"/>
      </c>
      <c r="X9" s="1"/>
    </row>
    <row r="10" spans="1:24" s="34" customFormat="1" ht="15" customHeight="1">
      <c r="A10" s="46">
        <f t="shared" si="16"/>
      </c>
      <c r="B10" s="41">
        <f t="shared" si="0"/>
      </c>
      <c r="C10" s="58"/>
      <c r="D10" s="37">
        <f t="shared" si="1"/>
      </c>
      <c r="E10" s="38">
        <f t="shared" si="2"/>
      </c>
      <c r="F10" s="39">
        <f t="shared" si="3"/>
      </c>
      <c r="G10" s="40">
        <f t="shared" si="4"/>
      </c>
      <c r="H10" s="39">
        <f t="shared" si="5"/>
      </c>
      <c r="I10" s="140">
        <f t="shared" si="6"/>
      </c>
      <c r="J10" s="72"/>
      <c r="K10" s="73"/>
      <c r="L10" s="43">
        <f t="shared" si="7"/>
        <v>0</v>
      </c>
      <c r="M10" s="43">
        <f t="shared" si="8"/>
        <v>0</v>
      </c>
      <c r="N10" s="92">
        <f t="shared" si="9"/>
      </c>
      <c r="O10" s="76"/>
      <c r="P10" s="77"/>
      <c r="Q10" s="43">
        <f t="shared" si="10"/>
        <v>0</v>
      </c>
      <c r="R10" s="43">
        <f t="shared" si="11"/>
        <v>0</v>
      </c>
      <c r="S10" s="88">
        <f t="shared" si="12"/>
      </c>
      <c r="T10" s="85">
        <f t="shared" si="13"/>
        <v>0</v>
      </c>
      <c r="U10" s="89">
        <f t="shared" si="14"/>
      </c>
      <c r="V10" s="87" t="e">
        <f t="shared" si="15"/>
        <v>#VALUE!</v>
      </c>
      <c r="W10" s="142">
        <f t="shared" si="17"/>
      </c>
      <c r="X10" s="1"/>
    </row>
    <row r="11" spans="1:24" s="34" customFormat="1" ht="15" customHeight="1">
      <c r="A11" s="46">
        <f t="shared" si="16"/>
      </c>
      <c r="B11" s="41">
        <f t="shared" si="0"/>
      </c>
      <c r="C11" s="58"/>
      <c r="D11" s="37">
        <f t="shared" si="1"/>
      </c>
      <c r="E11" s="38">
        <f t="shared" si="2"/>
      </c>
      <c r="F11" s="39">
        <f t="shared" si="3"/>
      </c>
      <c r="G11" s="40">
        <f t="shared" si="4"/>
      </c>
      <c r="H11" s="39">
        <f t="shared" si="5"/>
      </c>
      <c r="I11" s="140">
        <f t="shared" si="6"/>
      </c>
      <c r="J11" s="72"/>
      <c r="K11" s="73"/>
      <c r="L11" s="43">
        <f t="shared" si="7"/>
        <v>0</v>
      </c>
      <c r="M11" s="43">
        <f t="shared" si="8"/>
        <v>0</v>
      </c>
      <c r="N11" s="92">
        <f t="shared" si="9"/>
      </c>
      <c r="O11" s="76"/>
      <c r="P11" s="77"/>
      <c r="Q11" s="43">
        <f t="shared" si="10"/>
        <v>0</v>
      </c>
      <c r="R11" s="43">
        <f t="shared" si="11"/>
        <v>0</v>
      </c>
      <c r="S11" s="88">
        <f t="shared" si="12"/>
      </c>
      <c r="T11" s="85">
        <f t="shared" si="13"/>
        <v>0</v>
      </c>
      <c r="U11" s="89">
        <f t="shared" si="14"/>
      </c>
      <c r="V11" s="87" t="e">
        <f t="shared" si="15"/>
        <v>#VALUE!</v>
      </c>
      <c r="W11" s="142">
        <f t="shared" si="17"/>
      </c>
      <c r="X11" s="1"/>
    </row>
    <row r="12" spans="1:24" s="34" customFormat="1" ht="15" customHeight="1">
      <c r="A12" s="46">
        <f t="shared" si="16"/>
      </c>
      <c r="B12" s="41">
        <f t="shared" si="0"/>
      </c>
      <c r="C12" s="58"/>
      <c r="D12" s="37">
        <f t="shared" si="1"/>
      </c>
      <c r="E12" s="38">
        <f t="shared" si="2"/>
      </c>
      <c r="F12" s="39">
        <f t="shared" si="3"/>
      </c>
      <c r="G12" s="40">
        <f t="shared" si="4"/>
      </c>
      <c r="H12" s="39">
        <f t="shared" si="5"/>
      </c>
      <c r="I12" s="140">
        <f t="shared" si="6"/>
      </c>
      <c r="J12" s="144"/>
      <c r="K12" s="73"/>
      <c r="L12" s="43">
        <f t="shared" si="7"/>
        <v>0</v>
      </c>
      <c r="M12" s="43">
        <f t="shared" si="8"/>
        <v>0</v>
      </c>
      <c r="N12" s="92">
        <f t="shared" si="9"/>
      </c>
      <c r="O12" s="76"/>
      <c r="P12" s="77"/>
      <c r="Q12" s="43">
        <f t="shared" si="10"/>
        <v>0</v>
      </c>
      <c r="R12" s="43">
        <f t="shared" si="11"/>
        <v>0</v>
      </c>
      <c r="S12" s="88">
        <f t="shared" si="12"/>
      </c>
      <c r="T12" s="85">
        <f t="shared" si="13"/>
        <v>0</v>
      </c>
      <c r="U12" s="89">
        <f t="shared" si="14"/>
      </c>
      <c r="V12" s="87" t="e">
        <f t="shared" si="15"/>
        <v>#VALUE!</v>
      </c>
      <c r="W12" s="142">
        <f t="shared" si="17"/>
      </c>
      <c r="X12" s="1"/>
    </row>
    <row r="13" spans="1:24" s="34" customFormat="1" ht="15" customHeight="1">
      <c r="A13" s="46">
        <f t="shared" si="16"/>
      </c>
      <c r="B13" s="41">
        <f t="shared" si="0"/>
      </c>
      <c r="C13" s="58"/>
      <c r="D13" s="37">
        <f t="shared" si="1"/>
      </c>
      <c r="E13" s="38">
        <f t="shared" si="2"/>
      </c>
      <c r="F13" s="39">
        <f t="shared" si="3"/>
      </c>
      <c r="G13" s="40">
        <f t="shared" si="4"/>
      </c>
      <c r="H13" s="39">
        <f t="shared" si="5"/>
      </c>
      <c r="I13" s="140">
        <f t="shared" si="6"/>
      </c>
      <c r="J13" s="72"/>
      <c r="K13" s="73"/>
      <c r="L13" s="43">
        <f t="shared" si="7"/>
        <v>0</v>
      </c>
      <c r="M13" s="43">
        <f t="shared" si="8"/>
        <v>0</v>
      </c>
      <c r="N13" s="92">
        <f t="shared" si="9"/>
      </c>
      <c r="O13" s="76"/>
      <c r="P13" s="77"/>
      <c r="Q13" s="43">
        <f t="shared" si="10"/>
        <v>0</v>
      </c>
      <c r="R13" s="43">
        <f t="shared" si="11"/>
        <v>0</v>
      </c>
      <c r="S13" s="88">
        <f t="shared" si="12"/>
      </c>
      <c r="T13" s="85">
        <f t="shared" si="13"/>
        <v>0</v>
      </c>
      <c r="U13" s="89">
        <f t="shared" si="14"/>
      </c>
      <c r="V13" s="87" t="e">
        <f t="shared" si="15"/>
        <v>#VALUE!</v>
      </c>
      <c r="W13" s="142">
        <f t="shared" si="17"/>
      </c>
      <c r="X13" s="1"/>
    </row>
    <row r="14" spans="1:24" s="34" customFormat="1" ht="15" customHeight="1">
      <c r="A14" s="46">
        <f t="shared" si="16"/>
      </c>
      <c r="B14" s="41">
        <f t="shared" si="0"/>
      </c>
      <c r="C14" s="58"/>
      <c r="D14" s="37">
        <f t="shared" si="1"/>
      </c>
      <c r="E14" s="38">
        <f t="shared" si="2"/>
      </c>
      <c r="F14" s="39">
        <f t="shared" si="3"/>
      </c>
      <c r="G14" s="40">
        <f t="shared" si="4"/>
      </c>
      <c r="H14" s="39">
        <f t="shared" si="5"/>
      </c>
      <c r="I14" s="140">
        <f t="shared" si="6"/>
      </c>
      <c r="J14" s="72"/>
      <c r="K14" s="73"/>
      <c r="L14" s="43">
        <f t="shared" si="7"/>
        <v>0</v>
      </c>
      <c r="M14" s="43">
        <f t="shared" si="8"/>
        <v>0</v>
      </c>
      <c r="N14" s="92">
        <f t="shared" si="9"/>
      </c>
      <c r="O14" s="76"/>
      <c r="P14" s="77"/>
      <c r="Q14" s="43">
        <f t="shared" si="10"/>
        <v>0</v>
      </c>
      <c r="R14" s="43">
        <f t="shared" si="11"/>
        <v>0</v>
      </c>
      <c r="S14" s="88">
        <f t="shared" si="12"/>
      </c>
      <c r="T14" s="85">
        <f t="shared" si="13"/>
        <v>0</v>
      </c>
      <c r="U14" s="89">
        <f t="shared" si="14"/>
      </c>
      <c r="V14" s="87" t="e">
        <f t="shared" si="15"/>
        <v>#VALUE!</v>
      </c>
      <c r="W14" s="142">
        <f t="shared" si="17"/>
      </c>
      <c r="X14" s="1"/>
    </row>
    <row r="15" spans="1:24" s="34" customFormat="1" ht="15" customHeight="1">
      <c r="A15" s="46">
        <f t="shared" si="16"/>
      </c>
      <c r="B15" s="41">
        <f t="shared" si="0"/>
      </c>
      <c r="C15" s="58"/>
      <c r="D15" s="37">
        <f t="shared" si="1"/>
      </c>
      <c r="E15" s="38">
        <f t="shared" si="2"/>
      </c>
      <c r="F15" s="39">
        <f t="shared" si="3"/>
      </c>
      <c r="G15" s="40">
        <f t="shared" si="4"/>
      </c>
      <c r="H15" s="39">
        <f t="shared" si="5"/>
      </c>
      <c r="I15" s="140">
        <f t="shared" si="6"/>
      </c>
      <c r="J15" s="72"/>
      <c r="K15" s="73"/>
      <c r="L15" s="43">
        <f t="shared" si="7"/>
        <v>0</v>
      </c>
      <c r="M15" s="43">
        <f t="shared" si="8"/>
        <v>0</v>
      </c>
      <c r="N15" s="92">
        <f t="shared" si="9"/>
      </c>
      <c r="O15" s="76"/>
      <c r="P15" s="77"/>
      <c r="Q15" s="43">
        <f t="shared" si="10"/>
        <v>0</v>
      </c>
      <c r="R15" s="43">
        <f t="shared" si="11"/>
        <v>0</v>
      </c>
      <c r="S15" s="88">
        <f t="shared" si="12"/>
      </c>
      <c r="T15" s="85">
        <f t="shared" si="13"/>
        <v>0</v>
      </c>
      <c r="U15" s="89">
        <f t="shared" si="14"/>
      </c>
      <c r="V15" s="87" t="e">
        <f t="shared" si="15"/>
        <v>#VALUE!</v>
      </c>
      <c r="W15" s="142">
        <f t="shared" si="17"/>
      </c>
      <c r="X15" s="1"/>
    </row>
    <row r="16" spans="1:24" s="34" customFormat="1" ht="15" customHeight="1">
      <c r="A16" s="46">
        <f t="shared" si="16"/>
      </c>
      <c r="B16" s="41">
        <f t="shared" si="0"/>
      </c>
      <c r="C16" s="58"/>
      <c r="D16" s="37">
        <f t="shared" si="1"/>
      </c>
      <c r="E16" s="38">
        <f t="shared" si="2"/>
      </c>
      <c r="F16" s="39">
        <f t="shared" si="3"/>
      </c>
      <c r="G16" s="40">
        <f t="shared" si="4"/>
      </c>
      <c r="H16" s="39">
        <f t="shared" si="5"/>
      </c>
      <c r="I16" s="140">
        <f t="shared" si="6"/>
      </c>
      <c r="J16" s="72"/>
      <c r="K16" s="73"/>
      <c r="L16" s="43">
        <f t="shared" si="7"/>
        <v>0</v>
      </c>
      <c r="M16" s="43">
        <f t="shared" si="8"/>
        <v>0</v>
      </c>
      <c r="N16" s="92">
        <f t="shared" si="9"/>
      </c>
      <c r="O16" s="76"/>
      <c r="P16" s="77"/>
      <c r="Q16" s="43">
        <f t="shared" si="10"/>
        <v>0</v>
      </c>
      <c r="R16" s="43">
        <f t="shared" si="11"/>
        <v>0</v>
      </c>
      <c r="S16" s="88">
        <f t="shared" si="12"/>
      </c>
      <c r="T16" s="85">
        <f t="shared" si="13"/>
        <v>0</v>
      </c>
      <c r="U16" s="89">
        <f t="shared" si="14"/>
      </c>
      <c r="V16" s="87" t="e">
        <f t="shared" si="15"/>
        <v>#VALUE!</v>
      </c>
      <c r="W16" s="142">
        <f t="shared" si="17"/>
      </c>
      <c r="X16" s="1"/>
    </row>
    <row r="17" spans="1:24" s="34" customFormat="1" ht="15" customHeight="1">
      <c r="A17" s="46">
        <f t="shared" si="16"/>
      </c>
      <c r="B17" s="41">
        <f t="shared" si="0"/>
      </c>
      <c r="C17" s="58"/>
      <c r="D17" s="37">
        <f t="shared" si="1"/>
      </c>
      <c r="E17" s="38">
        <f t="shared" si="2"/>
      </c>
      <c r="F17" s="39">
        <f t="shared" si="3"/>
      </c>
      <c r="G17" s="40">
        <f t="shared" si="4"/>
      </c>
      <c r="H17" s="39">
        <f t="shared" si="5"/>
      </c>
      <c r="I17" s="140">
        <f t="shared" si="6"/>
      </c>
      <c r="J17" s="72"/>
      <c r="K17" s="73"/>
      <c r="L17" s="43">
        <f t="shared" si="7"/>
        <v>0</v>
      </c>
      <c r="M17" s="43">
        <f t="shared" si="8"/>
        <v>0</v>
      </c>
      <c r="N17" s="92">
        <f t="shared" si="9"/>
      </c>
      <c r="O17" s="76"/>
      <c r="P17" s="77"/>
      <c r="Q17" s="43">
        <f t="shared" si="10"/>
        <v>0</v>
      </c>
      <c r="R17" s="43">
        <f t="shared" si="11"/>
        <v>0</v>
      </c>
      <c r="S17" s="88">
        <f t="shared" si="12"/>
      </c>
      <c r="T17" s="85">
        <f t="shared" si="13"/>
        <v>0</v>
      </c>
      <c r="U17" s="89">
        <f t="shared" si="14"/>
      </c>
      <c r="V17" s="87" t="e">
        <f t="shared" si="15"/>
        <v>#VALUE!</v>
      </c>
      <c r="W17" s="142">
        <f t="shared" si="17"/>
      </c>
      <c r="X17" s="1"/>
    </row>
    <row r="18" spans="1:24" s="34" customFormat="1" ht="15" customHeight="1">
      <c r="A18" s="46">
        <f t="shared" si="16"/>
      </c>
      <c r="B18" s="41">
        <f t="shared" si="0"/>
      </c>
      <c r="C18" s="58"/>
      <c r="D18" s="37">
        <f t="shared" si="1"/>
      </c>
      <c r="E18" s="38">
        <f t="shared" si="2"/>
      </c>
      <c r="F18" s="39">
        <f t="shared" si="3"/>
      </c>
      <c r="G18" s="40">
        <f t="shared" si="4"/>
      </c>
      <c r="H18" s="39">
        <f t="shared" si="5"/>
      </c>
      <c r="I18" s="140">
        <f t="shared" si="6"/>
      </c>
      <c r="J18" s="72"/>
      <c r="K18" s="73"/>
      <c r="L18" s="43">
        <f t="shared" si="7"/>
        <v>0</v>
      </c>
      <c r="M18" s="43">
        <f t="shared" si="8"/>
        <v>0</v>
      </c>
      <c r="N18" s="92">
        <f t="shared" si="9"/>
      </c>
      <c r="O18" s="76"/>
      <c r="P18" s="77"/>
      <c r="Q18" s="43">
        <f t="shared" si="10"/>
        <v>0</v>
      </c>
      <c r="R18" s="43">
        <f t="shared" si="11"/>
        <v>0</v>
      </c>
      <c r="S18" s="88">
        <f t="shared" si="12"/>
      </c>
      <c r="T18" s="85">
        <f t="shared" si="13"/>
        <v>0</v>
      </c>
      <c r="U18" s="89">
        <f t="shared" si="14"/>
      </c>
      <c r="V18" s="87" t="e">
        <f t="shared" si="15"/>
        <v>#VALUE!</v>
      </c>
      <c r="W18" s="142">
        <f t="shared" si="17"/>
      </c>
      <c r="X18" s="1"/>
    </row>
    <row r="19" spans="1:24" s="34" customFormat="1" ht="15" customHeight="1">
      <c r="A19" s="46">
        <f t="shared" si="16"/>
      </c>
      <c r="B19" s="41">
        <f t="shared" si="0"/>
      </c>
      <c r="C19" s="58"/>
      <c r="D19" s="37">
        <f t="shared" si="1"/>
      </c>
      <c r="E19" s="38">
        <f t="shared" si="2"/>
      </c>
      <c r="F19" s="39">
        <f t="shared" si="3"/>
      </c>
      <c r="G19" s="40">
        <f t="shared" si="4"/>
      </c>
      <c r="H19" s="39">
        <f t="shared" si="5"/>
      </c>
      <c r="I19" s="140">
        <f t="shared" si="6"/>
      </c>
      <c r="J19" s="72"/>
      <c r="K19" s="73"/>
      <c r="L19" s="43">
        <f t="shared" si="7"/>
        <v>0</v>
      </c>
      <c r="M19" s="43">
        <f t="shared" si="8"/>
        <v>0</v>
      </c>
      <c r="N19" s="92">
        <f t="shared" si="9"/>
      </c>
      <c r="O19" s="76"/>
      <c r="P19" s="77"/>
      <c r="Q19" s="43">
        <f t="shared" si="10"/>
        <v>0</v>
      </c>
      <c r="R19" s="43">
        <f t="shared" si="11"/>
        <v>0</v>
      </c>
      <c r="S19" s="88">
        <f t="shared" si="12"/>
      </c>
      <c r="T19" s="85">
        <f t="shared" si="13"/>
        <v>0</v>
      </c>
      <c r="U19" s="89">
        <f t="shared" si="14"/>
      </c>
      <c r="V19" s="87" t="e">
        <f t="shared" si="15"/>
        <v>#VALUE!</v>
      </c>
      <c r="W19" s="142">
        <f t="shared" si="17"/>
      </c>
      <c r="X19" s="1"/>
    </row>
    <row r="20" spans="1:24" s="34" customFormat="1" ht="15" customHeight="1">
      <c r="A20" s="46">
        <f t="shared" si="16"/>
      </c>
      <c r="B20" s="41">
        <f t="shared" si="0"/>
      </c>
      <c r="C20" s="58"/>
      <c r="D20" s="37">
        <f t="shared" si="1"/>
      </c>
      <c r="E20" s="38">
        <f t="shared" si="2"/>
      </c>
      <c r="F20" s="39">
        <f t="shared" si="3"/>
      </c>
      <c r="G20" s="40">
        <f t="shared" si="4"/>
      </c>
      <c r="H20" s="39">
        <f t="shared" si="5"/>
      </c>
      <c r="I20" s="140">
        <f t="shared" si="6"/>
      </c>
      <c r="J20" s="72"/>
      <c r="K20" s="73"/>
      <c r="L20" s="43">
        <f t="shared" si="7"/>
        <v>0</v>
      </c>
      <c r="M20" s="43">
        <f t="shared" si="8"/>
        <v>0</v>
      </c>
      <c r="N20" s="92">
        <f t="shared" si="9"/>
      </c>
      <c r="O20" s="76"/>
      <c r="P20" s="77"/>
      <c r="Q20" s="43">
        <f t="shared" si="10"/>
        <v>0</v>
      </c>
      <c r="R20" s="43">
        <f t="shared" si="11"/>
        <v>0</v>
      </c>
      <c r="S20" s="88">
        <f t="shared" si="12"/>
      </c>
      <c r="T20" s="85">
        <f t="shared" si="13"/>
        <v>0</v>
      </c>
      <c r="U20" s="89">
        <f t="shared" si="14"/>
      </c>
      <c r="V20" s="87" t="e">
        <f t="shared" si="15"/>
        <v>#VALUE!</v>
      </c>
      <c r="W20" s="142">
        <f t="shared" si="17"/>
      </c>
      <c r="X20" s="1"/>
    </row>
    <row r="21" spans="1:24" s="34" customFormat="1" ht="15" customHeight="1">
      <c r="A21" s="46">
        <f t="shared" si="16"/>
      </c>
      <c r="B21" s="41">
        <f t="shared" si="0"/>
      </c>
      <c r="C21" s="58"/>
      <c r="D21" s="37">
        <f t="shared" si="1"/>
      </c>
      <c r="E21" s="38">
        <f t="shared" si="2"/>
      </c>
      <c r="F21" s="39">
        <f t="shared" si="3"/>
      </c>
      <c r="G21" s="40">
        <f t="shared" si="4"/>
      </c>
      <c r="H21" s="39">
        <f t="shared" si="5"/>
      </c>
      <c r="I21" s="140">
        <f t="shared" si="6"/>
      </c>
      <c r="J21" s="72"/>
      <c r="K21" s="73"/>
      <c r="L21" s="43">
        <f t="shared" si="7"/>
        <v>0</v>
      </c>
      <c r="M21" s="43">
        <f t="shared" si="8"/>
        <v>0</v>
      </c>
      <c r="N21" s="92">
        <f t="shared" si="9"/>
      </c>
      <c r="O21" s="76"/>
      <c r="P21" s="77"/>
      <c r="Q21" s="43">
        <f t="shared" si="10"/>
        <v>0</v>
      </c>
      <c r="R21" s="43">
        <f t="shared" si="11"/>
        <v>0</v>
      </c>
      <c r="S21" s="88">
        <f t="shared" si="12"/>
      </c>
      <c r="T21" s="85">
        <f t="shared" si="13"/>
        <v>0</v>
      </c>
      <c r="U21" s="89">
        <f t="shared" si="14"/>
      </c>
      <c r="V21" s="87" t="e">
        <f t="shared" si="15"/>
        <v>#VALUE!</v>
      </c>
      <c r="W21" s="142">
        <f t="shared" si="17"/>
      </c>
      <c r="X21" s="1"/>
    </row>
    <row r="22" spans="1:24" s="34" customFormat="1" ht="15" customHeight="1">
      <c r="A22" s="46">
        <f t="shared" si="16"/>
      </c>
      <c r="B22" s="41">
        <f t="shared" si="0"/>
      </c>
      <c r="C22" s="58"/>
      <c r="D22" s="37">
        <f t="shared" si="1"/>
      </c>
      <c r="E22" s="38">
        <f t="shared" si="2"/>
      </c>
      <c r="F22" s="39">
        <f t="shared" si="3"/>
      </c>
      <c r="G22" s="40">
        <f t="shared" si="4"/>
      </c>
      <c r="H22" s="39">
        <f t="shared" si="5"/>
      </c>
      <c r="I22" s="140">
        <f t="shared" si="6"/>
      </c>
      <c r="J22" s="72"/>
      <c r="K22" s="73"/>
      <c r="L22" s="43">
        <f t="shared" si="7"/>
        <v>0</v>
      </c>
      <c r="M22" s="43">
        <f t="shared" si="8"/>
        <v>0</v>
      </c>
      <c r="N22" s="92">
        <f t="shared" si="9"/>
      </c>
      <c r="O22" s="76"/>
      <c r="P22" s="77"/>
      <c r="Q22" s="43">
        <f t="shared" si="10"/>
        <v>0</v>
      </c>
      <c r="R22" s="43">
        <f t="shared" si="11"/>
        <v>0</v>
      </c>
      <c r="S22" s="88">
        <f t="shared" si="12"/>
      </c>
      <c r="T22" s="85">
        <f t="shared" si="13"/>
        <v>0</v>
      </c>
      <c r="U22" s="89">
        <f t="shared" si="14"/>
      </c>
      <c r="V22" s="87" t="e">
        <f t="shared" si="15"/>
        <v>#VALUE!</v>
      </c>
      <c r="W22" s="142">
        <f t="shared" si="17"/>
      </c>
      <c r="X22" s="1"/>
    </row>
    <row r="23" spans="1:24" s="34" customFormat="1" ht="15" customHeight="1">
      <c r="A23" s="46">
        <f t="shared" si="16"/>
      </c>
      <c r="B23" s="41">
        <f t="shared" si="0"/>
      </c>
      <c r="C23" s="58"/>
      <c r="D23" s="37">
        <f t="shared" si="1"/>
      </c>
      <c r="E23" s="38">
        <f t="shared" si="2"/>
      </c>
      <c r="F23" s="39">
        <f t="shared" si="3"/>
      </c>
      <c r="G23" s="40">
        <f t="shared" si="4"/>
      </c>
      <c r="H23" s="39">
        <f t="shared" si="5"/>
      </c>
      <c r="I23" s="140">
        <f t="shared" si="6"/>
      </c>
      <c r="J23" s="72"/>
      <c r="K23" s="73"/>
      <c r="L23" s="43">
        <f t="shared" si="7"/>
        <v>0</v>
      </c>
      <c r="M23" s="43">
        <f t="shared" si="8"/>
        <v>0</v>
      </c>
      <c r="N23" s="92">
        <f t="shared" si="9"/>
      </c>
      <c r="O23" s="76"/>
      <c r="P23" s="77"/>
      <c r="Q23" s="43">
        <f t="shared" si="10"/>
        <v>0</v>
      </c>
      <c r="R23" s="43">
        <f t="shared" si="11"/>
        <v>0</v>
      </c>
      <c r="S23" s="88">
        <f t="shared" si="12"/>
      </c>
      <c r="T23" s="85">
        <f t="shared" si="13"/>
        <v>0</v>
      </c>
      <c r="U23" s="89">
        <f t="shared" si="14"/>
      </c>
      <c r="V23" s="87" t="e">
        <f t="shared" si="15"/>
        <v>#VALUE!</v>
      </c>
      <c r="W23" s="142">
        <f t="shared" si="17"/>
      </c>
      <c r="X23" s="1"/>
    </row>
    <row r="24" spans="1:24" s="34" customFormat="1" ht="15" customHeight="1">
      <c r="A24" s="46">
        <f t="shared" si="16"/>
      </c>
      <c r="B24" s="41">
        <f t="shared" si="0"/>
      </c>
      <c r="C24" s="58"/>
      <c r="D24" s="37">
        <f t="shared" si="1"/>
      </c>
      <c r="E24" s="38">
        <f t="shared" si="2"/>
      </c>
      <c r="F24" s="39">
        <f t="shared" si="3"/>
      </c>
      <c r="G24" s="40">
        <f t="shared" si="4"/>
      </c>
      <c r="H24" s="39">
        <f t="shared" si="5"/>
      </c>
      <c r="I24" s="140">
        <f t="shared" si="6"/>
      </c>
      <c r="J24" s="72"/>
      <c r="K24" s="73"/>
      <c r="L24" s="43">
        <f t="shared" si="7"/>
        <v>0</v>
      </c>
      <c r="M24" s="43">
        <f t="shared" si="8"/>
        <v>0</v>
      </c>
      <c r="N24" s="92">
        <f t="shared" si="9"/>
      </c>
      <c r="O24" s="76"/>
      <c r="P24" s="77"/>
      <c r="Q24" s="43">
        <f t="shared" si="10"/>
        <v>0</v>
      </c>
      <c r="R24" s="43">
        <f t="shared" si="11"/>
        <v>0</v>
      </c>
      <c r="S24" s="88">
        <f t="shared" si="12"/>
      </c>
      <c r="T24" s="85">
        <f t="shared" si="13"/>
        <v>0</v>
      </c>
      <c r="U24" s="89">
        <f t="shared" si="14"/>
      </c>
      <c r="V24" s="87" t="e">
        <f t="shared" si="15"/>
        <v>#VALUE!</v>
      </c>
      <c r="W24" s="142">
        <f t="shared" si="17"/>
      </c>
      <c r="X24" s="1"/>
    </row>
    <row r="25" spans="1:24" s="34" customFormat="1" ht="15" customHeight="1">
      <c r="A25" s="46">
        <f t="shared" si="16"/>
      </c>
      <c r="B25" s="41">
        <f t="shared" si="0"/>
      </c>
      <c r="C25" s="58"/>
      <c r="D25" s="37">
        <f t="shared" si="1"/>
      </c>
      <c r="E25" s="38">
        <f t="shared" si="2"/>
      </c>
      <c r="F25" s="39">
        <f t="shared" si="3"/>
      </c>
      <c r="G25" s="40">
        <f t="shared" si="4"/>
      </c>
      <c r="H25" s="39">
        <f t="shared" si="5"/>
      </c>
      <c r="I25" s="140">
        <f t="shared" si="6"/>
      </c>
      <c r="J25" s="72"/>
      <c r="K25" s="73"/>
      <c r="L25" s="43">
        <f t="shared" si="7"/>
        <v>0</v>
      </c>
      <c r="M25" s="43">
        <f t="shared" si="8"/>
        <v>0</v>
      </c>
      <c r="N25" s="92">
        <f t="shared" si="9"/>
      </c>
      <c r="O25" s="76"/>
      <c r="P25" s="77"/>
      <c r="Q25" s="43">
        <f t="shared" si="10"/>
        <v>0</v>
      </c>
      <c r="R25" s="43">
        <f t="shared" si="11"/>
        <v>0</v>
      </c>
      <c r="S25" s="88">
        <f t="shared" si="12"/>
      </c>
      <c r="T25" s="85">
        <f t="shared" si="13"/>
        <v>0</v>
      </c>
      <c r="U25" s="89">
        <f t="shared" si="14"/>
      </c>
      <c r="V25" s="87" t="e">
        <f t="shared" si="15"/>
        <v>#VALUE!</v>
      </c>
      <c r="W25" s="142">
        <f t="shared" si="17"/>
      </c>
      <c r="X25" s="1"/>
    </row>
    <row r="26" spans="1:24" s="34" customFormat="1" ht="15" customHeight="1">
      <c r="A26" s="46">
        <f t="shared" si="16"/>
      </c>
      <c r="B26" s="41">
        <f t="shared" si="0"/>
      </c>
      <c r="C26" s="58"/>
      <c r="D26" s="37">
        <f t="shared" si="1"/>
      </c>
      <c r="E26" s="38">
        <f t="shared" si="2"/>
      </c>
      <c r="F26" s="39">
        <f t="shared" si="3"/>
      </c>
      <c r="G26" s="40">
        <f t="shared" si="4"/>
      </c>
      <c r="H26" s="39">
        <f t="shared" si="5"/>
      </c>
      <c r="I26" s="140">
        <f t="shared" si="6"/>
      </c>
      <c r="J26" s="72"/>
      <c r="K26" s="73"/>
      <c r="L26" s="43">
        <f t="shared" si="7"/>
        <v>0</v>
      </c>
      <c r="M26" s="43">
        <f t="shared" si="8"/>
        <v>0</v>
      </c>
      <c r="N26" s="92">
        <f t="shared" si="9"/>
      </c>
      <c r="O26" s="76"/>
      <c r="P26" s="77"/>
      <c r="Q26" s="43">
        <f t="shared" si="10"/>
        <v>0</v>
      </c>
      <c r="R26" s="43">
        <f t="shared" si="11"/>
        <v>0</v>
      </c>
      <c r="S26" s="88">
        <f t="shared" si="12"/>
      </c>
      <c r="T26" s="85">
        <f t="shared" si="13"/>
        <v>0</v>
      </c>
      <c r="U26" s="89">
        <f t="shared" si="14"/>
      </c>
      <c r="V26" s="87" t="e">
        <f t="shared" si="15"/>
        <v>#VALUE!</v>
      </c>
      <c r="W26" s="142">
        <f t="shared" si="17"/>
      </c>
      <c r="X26" s="1"/>
    </row>
    <row r="27" spans="1:24" s="34" customFormat="1" ht="15" customHeight="1">
      <c r="A27" s="46">
        <f t="shared" si="16"/>
      </c>
      <c r="B27" s="41">
        <f t="shared" si="0"/>
      </c>
      <c r="C27" s="58"/>
      <c r="D27" s="37">
        <f t="shared" si="1"/>
      </c>
      <c r="E27" s="38">
        <f t="shared" si="2"/>
      </c>
      <c r="F27" s="39">
        <f t="shared" si="3"/>
      </c>
      <c r="G27" s="40">
        <f t="shared" si="4"/>
      </c>
      <c r="H27" s="39">
        <f t="shared" si="5"/>
      </c>
      <c r="I27" s="140">
        <f t="shared" si="6"/>
      </c>
      <c r="J27" s="72"/>
      <c r="K27" s="73"/>
      <c r="L27" s="43">
        <f t="shared" si="7"/>
        <v>0</v>
      </c>
      <c r="M27" s="43">
        <f t="shared" si="8"/>
        <v>0</v>
      </c>
      <c r="N27" s="92">
        <f t="shared" si="9"/>
      </c>
      <c r="O27" s="76"/>
      <c r="P27" s="77"/>
      <c r="Q27" s="43">
        <f t="shared" si="10"/>
        <v>0</v>
      </c>
      <c r="R27" s="43">
        <f t="shared" si="11"/>
        <v>0</v>
      </c>
      <c r="S27" s="88">
        <f t="shared" si="12"/>
      </c>
      <c r="T27" s="85">
        <f t="shared" si="13"/>
        <v>0</v>
      </c>
      <c r="U27" s="89">
        <f t="shared" si="14"/>
      </c>
      <c r="V27" s="87" t="e">
        <f t="shared" si="15"/>
        <v>#VALUE!</v>
      </c>
      <c r="W27" s="142">
        <f t="shared" si="17"/>
      </c>
      <c r="X27" s="1"/>
    </row>
    <row r="28" spans="1:24" s="34" customFormat="1" ht="15" customHeight="1">
      <c r="A28" s="46">
        <f t="shared" si="16"/>
      </c>
      <c r="B28" s="41">
        <f t="shared" si="0"/>
      </c>
      <c r="C28" s="58"/>
      <c r="D28" s="37">
        <f t="shared" si="1"/>
      </c>
      <c r="E28" s="38">
        <f t="shared" si="2"/>
      </c>
      <c r="F28" s="39">
        <f t="shared" si="3"/>
      </c>
      <c r="G28" s="40">
        <f t="shared" si="4"/>
      </c>
      <c r="H28" s="39">
        <f t="shared" si="5"/>
      </c>
      <c r="I28" s="140">
        <f t="shared" si="6"/>
      </c>
      <c r="J28" s="72"/>
      <c r="K28" s="73"/>
      <c r="L28" s="43">
        <f t="shared" si="7"/>
        <v>0</v>
      </c>
      <c r="M28" s="43">
        <f t="shared" si="8"/>
        <v>0</v>
      </c>
      <c r="N28" s="92">
        <f t="shared" si="9"/>
      </c>
      <c r="O28" s="76"/>
      <c r="P28" s="77"/>
      <c r="Q28" s="43">
        <f t="shared" si="10"/>
        <v>0</v>
      </c>
      <c r="R28" s="43">
        <f t="shared" si="11"/>
        <v>0</v>
      </c>
      <c r="S28" s="88">
        <f t="shared" si="12"/>
      </c>
      <c r="T28" s="85">
        <f t="shared" si="13"/>
        <v>0</v>
      </c>
      <c r="U28" s="89">
        <f t="shared" si="14"/>
      </c>
      <c r="V28" s="87" t="e">
        <f t="shared" si="15"/>
        <v>#VALUE!</v>
      </c>
      <c r="W28" s="142">
        <f t="shared" si="17"/>
      </c>
      <c r="X28" s="1"/>
    </row>
    <row r="29" spans="1:24" s="34" customFormat="1" ht="15" customHeight="1">
      <c r="A29" s="46">
        <f t="shared" si="16"/>
      </c>
      <c r="B29" s="41">
        <f t="shared" si="0"/>
      </c>
      <c r="C29" s="58"/>
      <c r="D29" s="37">
        <f t="shared" si="1"/>
      </c>
      <c r="E29" s="38">
        <f t="shared" si="2"/>
      </c>
      <c r="F29" s="39">
        <f t="shared" si="3"/>
      </c>
      <c r="G29" s="40">
        <f t="shared" si="4"/>
      </c>
      <c r="H29" s="39">
        <f t="shared" si="5"/>
      </c>
      <c r="I29" s="140">
        <f t="shared" si="6"/>
      </c>
      <c r="J29" s="72"/>
      <c r="K29" s="73"/>
      <c r="L29" s="43">
        <f t="shared" si="7"/>
        <v>0</v>
      </c>
      <c r="M29" s="43">
        <f t="shared" si="8"/>
        <v>0</v>
      </c>
      <c r="N29" s="92">
        <f t="shared" si="9"/>
      </c>
      <c r="O29" s="76"/>
      <c r="P29" s="77"/>
      <c r="Q29" s="43">
        <f t="shared" si="10"/>
        <v>0</v>
      </c>
      <c r="R29" s="43">
        <f t="shared" si="11"/>
        <v>0</v>
      </c>
      <c r="S29" s="88">
        <f t="shared" si="12"/>
      </c>
      <c r="T29" s="85">
        <f t="shared" si="13"/>
        <v>0</v>
      </c>
      <c r="U29" s="89">
        <f t="shared" si="14"/>
      </c>
      <c r="V29" s="87" t="e">
        <f t="shared" si="15"/>
        <v>#VALUE!</v>
      </c>
      <c r="W29" s="142">
        <f t="shared" si="17"/>
      </c>
      <c r="X29" s="1"/>
    </row>
    <row r="30" spans="1:24" s="34" customFormat="1" ht="15" customHeight="1">
      <c r="A30" s="46">
        <f t="shared" si="16"/>
      </c>
      <c r="B30" s="41">
        <f t="shared" si="0"/>
      </c>
      <c r="C30" s="58"/>
      <c r="D30" s="37">
        <f t="shared" si="1"/>
      </c>
      <c r="E30" s="38">
        <f t="shared" si="2"/>
      </c>
      <c r="F30" s="39">
        <f t="shared" si="3"/>
      </c>
      <c r="G30" s="40">
        <f t="shared" si="4"/>
      </c>
      <c r="H30" s="39">
        <f t="shared" si="5"/>
      </c>
      <c r="I30" s="140">
        <f t="shared" si="6"/>
      </c>
      <c r="J30" s="72"/>
      <c r="K30" s="73"/>
      <c r="L30" s="43">
        <f t="shared" si="7"/>
        <v>0</v>
      </c>
      <c r="M30" s="43">
        <f t="shared" si="8"/>
        <v>0</v>
      </c>
      <c r="N30" s="92">
        <f t="shared" si="9"/>
      </c>
      <c r="O30" s="76"/>
      <c r="P30" s="77"/>
      <c r="Q30" s="43">
        <f t="shared" si="10"/>
        <v>0</v>
      </c>
      <c r="R30" s="43">
        <f t="shared" si="11"/>
        <v>0</v>
      </c>
      <c r="S30" s="88">
        <f t="shared" si="12"/>
      </c>
      <c r="T30" s="85">
        <f t="shared" si="13"/>
        <v>0</v>
      </c>
      <c r="U30" s="89">
        <f t="shared" si="14"/>
      </c>
      <c r="V30" s="87" t="e">
        <f t="shared" si="15"/>
        <v>#VALUE!</v>
      </c>
      <c r="W30" s="142">
        <f t="shared" si="17"/>
      </c>
      <c r="X30" s="1"/>
    </row>
    <row r="31" spans="1:24" s="34" customFormat="1" ht="15" customHeight="1">
      <c r="A31" s="46">
        <f t="shared" si="16"/>
      </c>
      <c r="B31" s="41">
        <f t="shared" si="0"/>
      </c>
      <c r="C31" s="58"/>
      <c r="D31" s="37">
        <f t="shared" si="1"/>
      </c>
      <c r="E31" s="38">
        <f t="shared" si="2"/>
      </c>
      <c r="F31" s="39">
        <f t="shared" si="3"/>
      </c>
      <c r="G31" s="40">
        <f t="shared" si="4"/>
      </c>
      <c r="H31" s="39">
        <f t="shared" si="5"/>
      </c>
      <c r="I31" s="140">
        <f t="shared" si="6"/>
      </c>
      <c r="J31" s="72"/>
      <c r="K31" s="73"/>
      <c r="L31" s="43">
        <f t="shared" si="7"/>
        <v>0</v>
      </c>
      <c r="M31" s="43">
        <f t="shared" si="8"/>
        <v>0</v>
      </c>
      <c r="N31" s="92">
        <f t="shared" si="9"/>
      </c>
      <c r="O31" s="76"/>
      <c r="P31" s="77"/>
      <c r="Q31" s="43">
        <f t="shared" si="10"/>
        <v>0</v>
      </c>
      <c r="R31" s="43">
        <f t="shared" si="11"/>
        <v>0</v>
      </c>
      <c r="S31" s="88">
        <f t="shared" si="12"/>
      </c>
      <c r="T31" s="85">
        <f t="shared" si="13"/>
        <v>0</v>
      </c>
      <c r="U31" s="89">
        <f t="shared" si="14"/>
      </c>
      <c r="V31" s="87" t="e">
        <f t="shared" si="15"/>
        <v>#VALUE!</v>
      </c>
      <c r="W31" s="142">
        <f t="shared" si="17"/>
      </c>
      <c r="X31" s="1"/>
    </row>
    <row r="32" spans="1:24" s="34" customFormat="1" ht="15" customHeight="1">
      <c r="A32" s="46">
        <f t="shared" si="16"/>
      </c>
      <c r="B32" s="41">
        <f t="shared" si="0"/>
      </c>
      <c r="C32" s="58"/>
      <c r="D32" s="37">
        <f t="shared" si="1"/>
      </c>
      <c r="E32" s="38">
        <f t="shared" si="2"/>
      </c>
      <c r="F32" s="39">
        <f t="shared" si="3"/>
      </c>
      <c r="G32" s="40">
        <f t="shared" si="4"/>
      </c>
      <c r="H32" s="39">
        <f t="shared" si="5"/>
      </c>
      <c r="I32" s="140">
        <f t="shared" si="6"/>
      </c>
      <c r="J32" s="72"/>
      <c r="K32" s="73"/>
      <c r="L32" s="43">
        <f t="shared" si="7"/>
        <v>0</v>
      </c>
      <c r="M32" s="43">
        <f t="shared" si="8"/>
        <v>0</v>
      </c>
      <c r="N32" s="92">
        <f t="shared" si="9"/>
      </c>
      <c r="O32" s="76"/>
      <c r="P32" s="77"/>
      <c r="Q32" s="43">
        <f t="shared" si="10"/>
        <v>0</v>
      </c>
      <c r="R32" s="43">
        <f t="shared" si="11"/>
        <v>0</v>
      </c>
      <c r="S32" s="88">
        <f t="shared" si="12"/>
      </c>
      <c r="T32" s="85">
        <f t="shared" si="13"/>
        <v>0</v>
      </c>
      <c r="U32" s="89">
        <f t="shared" si="14"/>
      </c>
      <c r="V32" s="87" t="e">
        <f t="shared" si="15"/>
        <v>#VALUE!</v>
      </c>
      <c r="W32" s="142">
        <f t="shared" si="17"/>
      </c>
      <c r="X32" s="1"/>
    </row>
    <row r="33" spans="1:24" s="34" customFormat="1" ht="15" customHeight="1">
      <c r="A33" s="46">
        <f t="shared" si="16"/>
      </c>
      <c r="B33" s="41">
        <f t="shared" si="0"/>
      </c>
      <c r="C33" s="58"/>
      <c r="D33" s="37">
        <f t="shared" si="1"/>
      </c>
      <c r="E33" s="38">
        <f t="shared" si="2"/>
      </c>
      <c r="F33" s="39">
        <f t="shared" si="3"/>
      </c>
      <c r="G33" s="40">
        <f t="shared" si="4"/>
      </c>
      <c r="H33" s="39">
        <f t="shared" si="5"/>
      </c>
      <c r="I33" s="140">
        <f t="shared" si="6"/>
      </c>
      <c r="J33" s="72"/>
      <c r="K33" s="73"/>
      <c r="L33" s="43">
        <f t="shared" si="7"/>
        <v>0</v>
      </c>
      <c r="M33" s="43">
        <f t="shared" si="8"/>
        <v>0</v>
      </c>
      <c r="N33" s="92">
        <f t="shared" si="9"/>
      </c>
      <c r="O33" s="76"/>
      <c r="P33" s="77"/>
      <c r="Q33" s="43">
        <f t="shared" si="10"/>
        <v>0</v>
      </c>
      <c r="R33" s="43">
        <f t="shared" si="11"/>
        <v>0</v>
      </c>
      <c r="S33" s="88">
        <f t="shared" si="12"/>
      </c>
      <c r="T33" s="85">
        <f t="shared" si="13"/>
        <v>0</v>
      </c>
      <c r="U33" s="89">
        <f t="shared" si="14"/>
      </c>
      <c r="V33" s="87" t="e">
        <f t="shared" si="15"/>
        <v>#VALUE!</v>
      </c>
      <c r="W33" s="142">
        <f t="shared" si="17"/>
      </c>
      <c r="X33" s="1"/>
    </row>
    <row r="34" spans="1:24" s="34" customFormat="1" ht="15" customHeight="1" thickBot="1">
      <c r="A34" s="121">
        <f>IF(ISBLANK(C34),"",#REF!+1)</f>
      </c>
      <c r="B34" s="122">
        <f t="shared" si="0"/>
      </c>
      <c r="C34" s="123"/>
      <c r="D34" s="124">
        <f t="shared" si="1"/>
      </c>
      <c r="E34" s="125">
        <f t="shared" si="2"/>
      </c>
      <c r="F34" s="126">
        <f t="shared" si="3"/>
      </c>
      <c r="G34" s="127">
        <f t="shared" si="4"/>
      </c>
      <c r="H34" s="126">
        <f t="shared" si="5"/>
      </c>
      <c r="I34" s="126">
        <f t="shared" si="6"/>
      </c>
      <c r="J34" s="128"/>
      <c r="K34" s="129"/>
      <c r="L34" s="130">
        <f t="shared" si="7"/>
        <v>0</v>
      </c>
      <c r="M34" s="130">
        <f t="shared" si="8"/>
        <v>0</v>
      </c>
      <c r="N34" s="131">
        <f t="shared" si="9"/>
      </c>
      <c r="O34" s="132"/>
      <c r="P34" s="133"/>
      <c r="Q34" s="130">
        <f t="shared" si="10"/>
        <v>0</v>
      </c>
      <c r="R34" s="130">
        <f t="shared" si="11"/>
        <v>0</v>
      </c>
      <c r="S34" s="134">
        <f t="shared" si="12"/>
      </c>
      <c r="T34" s="135">
        <f t="shared" si="13"/>
        <v>0</v>
      </c>
      <c r="U34" s="136">
        <f t="shared" si="14"/>
      </c>
      <c r="V34" s="137" t="e">
        <f t="shared" si="15"/>
        <v>#VALUE!</v>
      </c>
      <c r="W34" s="143">
        <f t="shared" si="17"/>
      </c>
      <c r="X34" s="1"/>
    </row>
  </sheetData>
  <sheetProtection/>
  <conditionalFormatting sqref="B5:B34">
    <cfRule type="cellIs" priority="1" dxfId="7" operator="equal" stopIfTrue="1">
      <formula>Goldplakette</formula>
    </cfRule>
    <cfRule type="cellIs" priority="2" dxfId="6" operator="equal" stopIfTrue="1">
      <formula>Silberplakette</formula>
    </cfRule>
    <cfRule type="cellIs" priority="3" dxfId="5" operator="equal" stopIfTrue="1">
      <formula>Bronzeplakette</formula>
    </cfRule>
  </conditionalFormatting>
  <conditionalFormatting sqref="E5:E34">
    <cfRule type="expression" priority="4" dxfId="3" stopIfTrue="1">
      <formula>I5+H5=2</formula>
    </cfRule>
    <cfRule type="expression" priority="5" dxfId="9" stopIfTrue="1">
      <formula>H5=1</formula>
    </cfRule>
    <cfRule type="expression" priority="6" dxfId="1" stopIfTrue="1">
      <formula>I5=1</formula>
    </cfRule>
  </conditionalFormatting>
  <conditionalFormatting sqref="F5:G34 D5:D34">
    <cfRule type="cellIs" priority="7" dxfId="0" operator="equal" stopIfTrue="1">
      <formula>0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r:id="rId2"/>
  <headerFooter alignWithMargins="0">
    <oddHeader>&amp;L&amp;"Arial,Fett Kursiv"&amp;12Klassen - Ergebnisliste</oddHeader>
    <oddFooter>&amp;L&amp;"Arial,Fett Kursiv"&amp;12&amp;D    &amp;T&amp;C&amp;"Arial,Fett Kursiv"&amp;12SPORTKOMMISSAR:&amp;R&amp;"Arial,Fett Kursiv"&amp;12 45:00,00 = a.d.W.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8"/>
  <dimension ref="A1:X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2" sqref="D2"/>
    </sheetView>
  </sheetViews>
  <sheetFormatPr defaultColWidth="11.421875" defaultRowHeight="12.75"/>
  <cols>
    <col min="1" max="1" width="5.7109375" style="48" customWidth="1"/>
    <col min="2" max="2" width="3.57421875" style="0" customWidth="1"/>
    <col min="3" max="3" width="6.00390625" style="62" customWidth="1"/>
    <col min="4" max="4" width="8.8515625" style="0" customWidth="1"/>
    <col min="5" max="5" width="18.8515625" style="0" customWidth="1"/>
    <col min="6" max="6" width="18.57421875" style="0" customWidth="1"/>
    <col min="7" max="7" width="13.00390625" style="0" customWidth="1"/>
    <col min="8" max="9" width="10.7109375" style="0" hidden="1" customWidth="1"/>
    <col min="10" max="10" width="9.28125" style="62" customWidth="1"/>
    <col min="11" max="11" width="3.8515625" style="61" customWidth="1"/>
    <col min="12" max="13" width="9.28125" style="0" hidden="1" customWidth="1"/>
    <col min="14" max="14" width="9.28125" style="78" customWidth="1"/>
    <col min="15" max="15" width="9.28125" style="61" customWidth="1"/>
    <col min="16" max="16" width="3.8515625" style="61" customWidth="1"/>
    <col min="17" max="18" width="9.28125" style="0" hidden="1" customWidth="1"/>
    <col min="19" max="19" width="9.28125" style="78" customWidth="1"/>
    <col min="20" max="20" width="8.7109375" style="78" hidden="1" customWidth="1"/>
    <col min="21" max="21" width="10.421875" style="79" customWidth="1"/>
    <col min="22" max="22" width="8.7109375" style="80" hidden="1" customWidth="1"/>
    <col min="23" max="23" width="10.28125" style="80" customWidth="1"/>
    <col min="24" max="24" width="11.57421875" style="1" customWidth="1"/>
  </cols>
  <sheetData>
    <row r="1" spans="1:13" ht="15">
      <c r="A1" s="44"/>
      <c r="B1" s="1"/>
      <c r="C1" s="61"/>
      <c r="D1" s="1"/>
      <c r="E1" s="2"/>
      <c r="F1" s="2"/>
      <c r="G1" s="2"/>
      <c r="H1" s="2"/>
      <c r="I1" s="2"/>
      <c r="J1" s="65"/>
      <c r="L1" s="1"/>
      <c r="M1" s="1"/>
    </row>
    <row r="2" spans="1:13" ht="23.25">
      <c r="A2" s="50" t="s">
        <v>55</v>
      </c>
      <c r="B2" s="51"/>
      <c r="C2" s="63"/>
      <c r="D2" s="51">
        <f>MAX(A5:A34)</f>
        <v>0</v>
      </c>
      <c r="E2" s="52" t="s">
        <v>0</v>
      </c>
      <c r="F2" s="102" t="str">
        <f>IF(ISBLANK(E2),"",VLOOKUP(E2,'Veranst.'!A:C,3,FALSE))</f>
        <v>51. Automobilslalom, MSC Jura </v>
      </c>
      <c r="G2" s="49"/>
      <c r="H2" s="49"/>
      <c r="I2" s="49"/>
      <c r="J2" s="66"/>
      <c r="K2" s="67"/>
      <c r="L2" s="3"/>
      <c r="M2" s="3"/>
    </row>
    <row r="3" spans="1:13" ht="15.75" thickBot="1">
      <c r="A3" s="44"/>
      <c r="B3" s="1"/>
      <c r="C3" s="61"/>
      <c r="D3" s="1"/>
      <c r="E3" s="2"/>
      <c r="F3" s="2"/>
      <c r="G3" s="2"/>
      <c r="H3" s="2"/>
      <c r="I3" s="2"/>
      <c r="J3" s="65"/>
      <c r="L3" s="8"/>
      <c r="M3" s="1"/>
    </row>
    <row r="4" spans="1:24" s="35" customFormat="1" ht="15.75" thickBot="1">
      <c r="A4" s="10" t="s">
        <v>1</v>
      </c>
      <c r="B4" s="7" t="s">
        <v>2</v>
      </c>
      <c r="C4" s="64" t="s">
        <v>3</v>
      </c>
      <c r="D4" s="4" t="s">
        <v>4</v>
      </c>
      <c r="E4" s="5" t="s">
        <v>5</v>
      </c>
      <c r="F4" s="5" t="s">
        <v>6</v>
      </c>
      <c r="G4" s="6" t="s">
        <v>7</v>
      </c>
      <c r="H4" s="56"/>
      <c r="I4" s="56"/>
      <c r="J4" s="68" t="s">
        <v>24</v>
      </c>
      <c r="K4" s="69" t="s">
        <v>25</v>
      </c>
      <c r="L4" s="33"/>
      <c r="M4" s="33" t="s">
        <v>26</v>
      </c>
      <c r="N4" s="90" t="s">
        <v>27</v>
      </c>
      <c r="O4" s="68" t="s">
        <v>28</v>
      </c>
      <c r="P4" s="69" t="s">
        <v>29</v>
      </c>
      <c r="Q4" s="33"/>
      <c r="R4" s="33" t="s">
        <v>30</v>
      </c>
      <c r="S4" s="90" t="s">
        <v>31</v>
      </c>
      <c r="T4" s="118" t="s">
        <v>32</v>
      </c>
      <c r="U4" s="81" t="s">
        <v>33</v>
      </c>
      <c r="V4" s="82"/>
      <c r="W4" s="83" t="s">
        <v>60</v>
      </c>
      <c r="X4" s="1"/>
    </row>
    <row r="5" spans="1:24" s="34" customFormat="1" ht="15" customHeight="1">
      <c r="A5" s="45">
        <f>IF(ISBLANK(C5),"",1)</f>
      </c>
      <c r="B5" s="36">
        <f aca="true" t="shared" si="0" ref="B5:B34">IF(ISBLANK(C5),"",IF(A5&lt;=Gold_15,Goldplakette,IF(A5&lt;=Silber_15,Silberplakette,IF(A5&lt;=Bronze_15,Bronzeplakette,Erinnerung))))</f>
      </c>
      <c r="C5" s="57"/>
      <c r="D5" s="37">
        <f aca="true" t="shared" si="1" ref="D5:D34">IF(ISBLANK(C5),"",VLOOKUP(C5,Starter_Feld,2,FALSE))</f>
      </c>
      <c r="E5" s="38">
        <f aca="true" t="shared" si="2" ref="E5:E34">IF(ISBLANK(C5),"",VLOOKUP(C5,Starter_Feld,3,FALSE))</f>
      </c>
      <c r="F5" s="39">
        <f aca="true" t="shared" si="3" ref="F5:F34">IF(ISBLANK(C5),"",VLOOKUP(C5,Starter_Feld,4,FALSE))</f>
      </c>
      <c r="G5" s="40">
        <f aca="true" t="shared" si="4" ref="G5:G34">IF(ISBLANK(C5),"",VLOOKUP(C5,Starter_Feld,5,FALSE))</f>
      </c>
      <c r="H5" s="39">
        <f aca="true" t="shared" si="5" ref="H5:H34">IF(ISBLANK(C5),"",VLOOKUP(C5,Starter_Feld,7,FALSE))</f>
      </c>
      <c r="I5" s="139">
        <f aca="true" t="shared" si="6" ref="I5:I34">IF(ISBLANK(C5),"",VLOOKUP(C5,Starter_Feld,8,FALSE))</f>
      </c>
      <c r="J5" s="70"/>
      <c r="K5" s="71"/>
      <c r="L5" s="42">
        <f aca="true" t="shared" si="7" ref="L5:L34">SUM(0.000011575*K5)</f>
        <v>0</v>
      </c>
      <c r="M5" s="42">
        <f aca="true" t="shared" si="8" ref="M5:M34">SUM(J5,L5)</f>
        <v>0</v>
      </c>
      <c r="N5" s="91">
        <f aca="true" t="shared" si="9" ref="N5:N34">IF(J5&lt;&gt;0,M5,"")</f>
      </c>
      <c r="O5" s="74"/>
      <c r="P5" s="75"/>
      <c r="Q5" s="42">
        <f aca="true" t="shared" si="10" ref="Q5:Q34">SUM(0.000011575*P5)</f>
        <v>0</v>
      </c>
      <c r="R5" s="42">
        <f aca="true" t="shared" si="11" ref="R5:R34">SUM(O5,Q5)</f>
        <v>0</v>
      </c>
      <c r="S5" s="84">
        <f aca="true" t="shared" si="12" ref="S5:S34">IF(O5&lt;&gt;0,R5,"")</f>
      </c>
      <c r="T5" s="85">
        <f aca="true" t="shared" si="13" ref="T5:T34">MIN(N5,S5)</f>
        <v>0</v>
      </c>
      <c r="U5" s="86">
        <f aca="true" t="shared" si="14" ref="U5:U34">IF(O5=0,"",T5)</f>
      </c>
      <c r="V5" s="87" t="e">
        <f aca="true" t="shared" si="15" ref="V5:V34">23-(20*(A5))/D$2</f>
        <v>#VALUE!</v>
      </c>
      <c r="W5" s="141">
        <f aca="true" t="shared" si="16" ref="W5:W34">IF(O5=0,"",V5)</f>
      </c>
      <c r="X5" s="1"/>
    </row>
    <row r="6" spans="1:24" s="34" customFormat="1" ht="15" customHeight="1">
      <c r="A6" s="46">
        <f aca="true" t="shared" si="17" ref="A6:A33">IF(ISBLANK(C6),"",A5+1)</f>
      </c>
      <c r="B6" s="41">
        <f t="shared" si="0"/>
      </c>
      <c r="C6" s="58"/>
      <c r="D6" s="37">
        <f t="shared" si="1"/>
      </c>
      <c r="E6" s="38">
        <f t="shared" si="2"/>
      </c>
      <c r="F6" s="39">
        <f t="shared" si="3"/>
      </c>
      <c r="G6" s="40">
        <f t="shared" si="4"/>
      </c>
      <c r="H6" s="39">
        <f t="shared" si="5"/>
      </c>
      <c r="I6" s="140">
        <f t="shared" si="6"/>
      </c>
      <c r="J6" s="72"/>
      <c r="K6" s="73"/>
      <c r="L6" s="43">
        <f t="shared" si="7"/>
        <v>0</v>
      </c>
      <c r="M6" s="43">
        <f t="shared" si="8"/>
        <v>0</v>
      </c>
      <c r="N6" s="92">
        <f t="shared" si="9"/>
      </c>
      <c r="O6" s="76"/>
      <c r="P6" s="77"/>
      <c r="Q6" s="43">
        <f t="shared" si="10"/>
        <v>0</v>
      </c>
      <c r="R6" s="43">
        <f t="shared" si="11"/>
        <v>0</v>
      </c>
      <c r="S6" s="88">
        <f t="shared" si="12"/>
      </c>
      <c r="T6" s="85">
        <f t="shared" si="13"/>
        <v>0</v>
      </c>
      <c r="U6" s="89">
        <f t="shared" si="14"/>
      </c>
      <c r="V6" s="87" t="e">
        <f t="shared" si="15"/>
        <v>#VALUE!</v>
      </c>
      <c r="W6" s="142">
        <f t="shared" si="16"/>
      </c>
      <c r="X6" s="1"/>
    </row>
    <row r="7" spans="1:24" s="34" customFormat="1" ht="15" customHeight="1">
      <c r="A7" s="46">
        <f t="shared" si="17"/>
      </c>
      <c r="B7" s="41">
        <f t="shared" si="0"/>
      </c>
      <c r="C7" s="58"/>
      <c r="D7" s="37">
        <f t="shared" si="1"/>
      </c>
      <c r="E7" s="38">
        <f t="shared" si="2"/>
      </c>
      <c r="F7" s="39">
        <f t="shared" si="3"/>
      </c>
      <c r="G7" s="40">
        <f t="shared" si="4"/>
      </c>
      <c r="H7" s="39">
        <f t="shared" si="5"/>
      </c>
      <c r="I7" s="140">
        <f t="shared" si="6"/>
      </c>
      <c r="J7" s="72"/>
      <c r="K7" s="73"/>
      <c r="L7" s="43">
        <f t="shared" si="7"/>
        <v>0</v>
      </c>
      <c r="M7" s="43">
        <f t="shared" si="8"/>
        <v>0</v>
      </c>
      <c r="N7" s="92">
        <f t="shared" si="9"/>
      </c>
      <c r="O7" s="76"/>
      <c r="P7" s="77"/>
      <c r="Q7" s="43">
        <f t="shared" si="10"/>
        <v>0</v>
      </c>
      <c r="R7" s="43">
        <f t="shared" si="11"/>
        <v>0</v>
      </c>
      <c r="S7" s="88">
        <f t="shared" si="12"/>
      </c>
      <c r="T7" s="85">
        <f t="shared" si="13"/>
        <v>0</v>
      </c>
      <c r="U7" s="89">
        <f t="shared" si="14"/>
      </c>
      <c r="V7" s="87" t="e">
        <f t="shared" si="15"/>
        <v>#VALUE!</v>
      </c>
      <c r="W7" s="142">
        <f t="shared" si="16"/>
      </c>
      <c r="X7" s="1"/>
    </row>
    <row r="8" spans="1:24" s="34" customFormat="1" ht="15" customHeight="1">
      <c r="A8" s="46">
        <f t="shared" si="17"/>
      </c>
      <c r="B8" s="41">
        <f t="shared" si="0"/>
      </c>
      <c r="C8" s="58"/>
      <c r="D8" s="37">
        <f t="shared" si="1"/>
      </c>
      <c r="E8" s="38">
        <f t="shared" si="2"/>
      </c>
      <c r="F8" s="39">
        <f t="shared" si="3"/>
      </c>
      <c r="G8" s="40">
        <f t="shared" si="4"/>
      </c>
      <c r="H8" s="39">
        <f t="shared" si="5"/>
      </c>
      <c r="I8" s="140">
        <f t="shared" si="6"/>
      </c>
      <c r="J8" s="72"/>
      <c r="K8" s="73"/>
      <c r="L8" s="43">
        <f t="shared" si="7"/>
        <v>0</v>
      </c>
      <c r="M8" s="43">
        <f t="shared" si="8"/>
        <v>0</v>
      </c>
      <c r="N8" s="92">
        <f t="shared" si="9"/>
      </c>
      <c r="O8" s="76"/>
      <c r="P8" s="77"/>
      <c r="Q8" s="43">
        <f t="shared" si="10"/>
        <v>0</v>
      </c>
      <c r="R8" s="43">
        <f t="shared" si="11"/>
        <v>0</v>
      </c>
      <c r="S8" s="88">
        <f t="shared" si="12"/>
      </c>
      <c r="T8" s="85">
        <f t="shared" si="13"/>
        <v>0</v>
      </c>
      <c r="U8" s="89">
        <f t="shared" si="14"/>
      </c>
      <c r="V8" s="87" t="e">
        <f t="shared" si="15"/>
        <v>#VALUE!</v>
      </c>
      <c r="W8" s="142">
        <f t="shared" si="16"/>
      </c>
      <c r="X8" s="1"/>
    </row>
    <row r="9" spans="1:24" s="34" customFormat="1" ht="15" customHeight="1">
      <c r="A9" s="46">
        <f t="shared" si="17"/>
      </c>
      <c r="B9" s="41">
        <f t="shared" si="0"/>
      </c>
      <c r="C9" s="58"/>
      <c r="D9" s="37">
        <f t="shared" si="1"/>
      </c>
      <c r="E9" s="38">
        <f t="shared" si="2"/>
      </c>
      <c r="F9" s="39">
        <f t="shared" si="3"/>
      </c>
      <c r="G9" s="40">
        <f t="shared" si="4"/>
      </c>
      <c r="H9" s="39">
        <f t="shared" si="5"/>
      </c>
      <c r="I9" s="140">
        <f t="shared" si="6"/>
      </c>
      <c r="J9" s="72"/>
      <c r="K9" s="73"/>
      <c r="L9" s="43">
        <f t="shared" si="7"/>
        <v>0</v>
      </c>
      <c r="M9" s="43">
        <f t="shared" si="8"/>
        <v>0</v>
      </c>
      <c r="N9" s="92">
        <f t="shared" si="9"/>
      </c>
      <c r="O9" s="76"/>
      <c r="P9" s="77"/>
      <c r="Q9" s="43">
        <f t="shared" si="10"/>
        <v>0</v>
      </c>
      <c r="R9" s="43">
        <f t="shared" si="11"/>
        <v>0</v>
      </c>
      <c r="S9" s="88">
        <f t="shared" si="12"/>
      </c>
      <c r="T9" s="85">
        <f t="shared" si="13"/>
        <v>0</v>
      </c>
      <c r="U9" s="89">
        <f t="shared" si="14"/>
      </c>
      <c r="V9" s="87" t="e">
        <f t="shared" si="15"/>
        <v>#VALUE!</v>
      </c>
      <c r="W9" s="142">
        <f t="shared" si="16"/>
      </c>
      <c r="X9" s="1"/>
    </row>
    <row r="10" spans="1:24" s="34" customFormat="1" ht="15" customHeight="1">
      <c r="A10" s="46">
        <f t="shared" si="17"/>
      </c>
      <c r="B10" s="41">
        <f t="shared" si="0"/>
      </c>
      <c r="C10" s="58"/>
      <c r="D10" s="37">
        <f t="shared" si="1"/>
      </c>
      <c r="E10" s="38">
        <f t="shared" si="2"/>
      </c>
      <c r="F10" s="39">
        <f t="shared" si="3"/>
      </c>
      <c r="G10" s="40">
        <f t="shared" si="4"/>
      </c>
      <c r="H10" s="39">
        <f t="shared" si="5"/>
      </c>
      <c r="I10" s="140">
        <f t="shared" si="6"/>
      </c>
      <c r="J10" s="72"/>
      <c r="K10" s="73"/>
      <c r="L10" s="43">
        <f t="shared" si="7"/>
        <v>0</v>
      </c>
      <c r="M10" s="43">
        <f t="shared" si="8"/>
        <v>0</v>
      </c>
      <c r="N10" s="92">
        <f t="shared" si="9"/>
      </c>
      <c r="O10" s="76"/>
      <c r="P10" s="77"/>
      <c r="Q10" s="43">
        <f t="shared" si="10"/>
        <v>0</v>
      </c>
      <c r="R10" s="43">
        <f t="shared" si="11"/>
        <v>0</v>
      </c>
      <c r="S10" s="88">
        <f t="shared" si="12"/>
      </c>
      <c r="T10" s="85">
        <f t="shared" si="13"/>
        <v>0</v>
      </c>
      <c r="U10" s="89">
        <f t="shared" si="14"/>
      </c>
      <c r="V10" s="87" t="e">
        <f t="shared" si="15"/>
        <v>#VALUE!</v>
      </c>
      <c r="W10" s="142">
        <f t="shared" si="16"/>
      </c>
      <c r="X10" s="1"/>
    </row>
    <row r="11" spans="1:24" s="34" customFormat="1" ht="15" customHeight="1">
      <c r="A11" s="46">
        <f t="shared" si="17"/>
      </c>
      <c r="B11" s="41">
        <f t="shared" si="0"/>
      </c>
      <c r="C11" s="58"/>
      <c r="D11" s="37">
        <f t="shared" si="1"/>
      </c>
      <c r="E11" s="38">
        <f t="shared" si="2"/>
      </c>
      <c r="F11" s="39">
        <f t="shared" si="3"/>
      </c>
      <c r="G11" s="40">
        <f t="shared" si="4"/>
      </c>
      <c r="H11" s="39">
        <f t="shared" si="5"/>
      </c>
      <c r="I11" s="140">
        <f t="shared" si="6"/>
      </c>
      <c r="J11" s="72"/>
      <c r="K11" s="73"/>
      <c r="L11" s="43">
        <f t="shared" si="7"/>
        <v>0</v>
      </c>
      <c r="M11" s="43">
        <f t="shared" si="8"/>
        <v>0</v>
      </c>
      <c r="N11" s="92">
        <f t="shared" si="9"/>
      </c>
      <c r="O11" s="76"/>
      <c r="P11" s="77"/>
      <c r="Q11" s="43">
        <f t="shared" si="10"/>
        <v>0</v>
      </c>
      <c r="R11" s="43">
        <f t="shared" si="11"/>
        <v>0</v>
      </c>
      <c r="S11" s="88">
        <f t="shared" si="12"/>
      </c>
      <c r="T11" s="85">
        <f t="shared" si="13"/>
        <v>0</v>
      </c>
      <c r="U11" s="89">
        <f t="shared" si="14"/>
      </c>
      <c r="V11" s="87" t="e">
        <f t="shared" si="15"/>
        <v>#VALUE!</v>
      </c>
      <c r="W11" s="142">
        <f t="shared" si="16"/>
      </c>
      <c r="X11" s="1"/>
    </row>
    <row r="12" spans="1:24" s="34" customFormat="1" ht="15" customHeight="1">
      <c r="A12" s="46">
        <f t="shared" si="17"/>
      </c>
      <c r="B12" s="41">
        <f t="shared" si="0"/>
      </c>
      <c r="C12" s="58"/>
      <c r="D12" s="37">
        <f t="shared" si="1"/>
      </c>
      <c r="E12" s="38">
        <f t="shared" si="2"/>
      </c>
      <c r="F12" s="39">
        <f t="shared" si="3"/>
      </c>
      <c r="G12" s="40">
        <f t="shared" si="4"/>
      </c>
      <c r="H12" s="39">
        <f t="shared" si="5"/>
      </c>
      <c r="I12" s="140">
        <f t="shared" si="6"/>
      </c>
      <c r="J12" s="144"/>
      <c r="K12" s="73"/>
      <c r="L12" s="43">
        <f t="shared" si="7"/>
        <v>0</v>
      </c>
      <c r="M12" s="43">
        <f t="shared" si="8"/>
        <v>0</v>
      </c>
      <c r="N12" s="92">
        <f t="shared" si="9"/>
      </c>
      <c r="O12" s="76"/>
      <c r="P12" s="77"/>
      <c r="Q12" s="43">
        <f t="shared" si="10"/>
        <v>0</v>
      </c>
      <c r="R12" s="43">
        <f t="shared" si="11"/>
        <v>0</v>
      </c>
      <c r="S12" s="88">
        <f t="shared" si="12"/>
      </c>
      <c r="T12" s="85">
        <f t="shared" si="13"/>
        <v>0</v>
      </c>
      <c r="U12" s="89">
        <f t="shared" si="14"/>
      </c>
      <c r="V12" s="87" t="e">
        <f t="shared" si="15"/>
        <v>#VALUE!</v>
      </c>
      <c r="W12" s="142">
        <f t="shared" si="16"/>
      </c>
      <c r="X12" s="1"/>
    </row>
    <row r="13" spans="1:24" s="34" customFormat="1" ht="15" customHeight="1">
      <c r="A13" s="46">
        <f t="shared" si="17"/>
      </c>
      <c r="B13" s="41">
        <f t="shared" si="0"/>
      </c>
      <c r="C13" s="58"/>
      <c r="D13" s="37">
        <f t="shared" si="1"/>
      </c>
      <c r="E13" s="38">
        <f t="shared" si="2"/>
      </c>
      <c r="F13" s="39">
        <f t="shared" si="3"/>
      </c>
      <c r="G13" s="40">
        <f t="shared" si="4"/>
      </c>
      <c r="H13" s="39">
        <f t="shared" si="5"/>
      </c>
      <c r="I13" s="140">
        <f t="shared" si="6"/>
      </c>
      <c r="J13" s="72"/>
      <c r="K13" s="73"/>
      <c r="L13" s="43">
        <f t="shared" si="7"/>
        <v>0</v>
      </c>
      <c r="M13" s="43">
        <f t="shared" si="8"/>
        <v>0</v>
      </c>
      <c r="N13" s="92">
        <f t="shared" si="9"/>
      </c>
      <c r="O13" s="76"/>
      <c r="P13" s="77"/>
      <c r="Q13" s="43">
        <f t="shared" si="10"/>
        <v>0</v>
      </c>
      <c r="R13" s="43">
        <f t="shared" si="11"/>
        <v>0</v>
      </c>
      <c r="S13" s="88">
        <f t="shared" si="12"/>
      </c>
      <c r="T13" s="85">
        <f t="shared" si="13"/>
        <v>0</v>
      </c>
      <c r="U13" s="89">
        <f t="shared" si="14"/>
      </c>
      <c r="V13" s="87" t="e">
        <f t="shared" si="15"/>
        <v>#VALUE!</v>
      </c>
      <c r="W13" s="142">
        <f t="shared" si="16"/>
      </c>
      <c r="X13" s="1"/>
    </row>
    <row r="14" spans="1:24" s="34" customFormat="1" ht="15" customHeight="1">
      <c r="A14" s="46">
        <f t="shared" si="17"/>
      </c>
      <c r="B14" s="41">
        <f t="shared" si="0"/>
      </c>
      <c r="C14" s="58"/>
      <c r="D14" s="37">
        <f t="shared" si="1"/>
      </c>
      <c r="E14" s="38">
        <f t="shared" si="2"/>
      </c>
      <c r="F14" s="39">
        <f t="shared" si="3"/>
      </c>
      <c r="G14" s="40">
        <f t="shared" si="4"/>
      </c>
      <c r="H14" s="39">
        <f t="shared" si="5"/>
      </c>
      <c r="I14" s="140">
        <f t="shared" si="6"/>
      </c>
      <c r="J14" s="72"/>
      <c r="K14" s="73"/>
      <c r="L14" s="43">
        <f t="shared" si="7"/>
        <v>0</v>
      </c>
      <c r="M14" s="43">
        <f t="shared" si="8"/>
        <v>0</v>
      </c>
      <c r="N14" s="92">
        <f t="shared" si="9"/>
      </c>
      <c r="O14" s="76"/>
      <c r="P14" s="77"/>
      <c r="Q14" s="43">
        <f t="shared" si="10"/>
        <v>0</v>
      </c>
      <c r="R14" s="43">
        <f t="shared" si="11"/>
        <v>0</v>
      </c>
      <c r="S14" s="88">
        <f t="shared" si="12"/>
      </c>
      <c r="T14" s="85">
        <f t="shared" si="13"/>
        <v>0</v>
      </c>
      <c r="U14" s="89">
        <f t="shared" si="14"/>
      </c>
      <c r="V14" s="87" t="e">
        <f t="shared" si="15"/>
        <v>#VALUE!</v>
      </c>
      <c r="W14" s="142">
        <f t="shared" si="16"/>
      </c>
      <c r="X14" s="1"/>
    </row>
    <row r="15" spans="1:24" s="34" customFormat="1" ht="15" customHeight="1">
      <c r="A15" s="46">
        <f t="shared" si="17"/>
      </c>
      <c r="B15" s="41">
        <f t="shared" si="0"/>
      </c>
      <c r="C15" s="58"/>
      <c r="D15" s="37">
        <f t="shared" si="1"/>
      </c>
      <c r="E15" s="38">
        <f t="shared" si="2"/>
      </c>
      <c r="F15" s="39">
        <f t="shared" si="3"/>
      </c>
      <c r="G15" s="40">
        <f t="shared" si="4"/>
      </c>
      <c r="H15" s="39">
        <f t="shared" si="5"/>
      </c>
      <c r="I15" s="140">
        <f t="shared" si="6"/>
      </c>
      <c r="J15" s="72"/>
      <c r="K15" s="73"/>
      <c r="L15" s="43">
        <f t="shared" si="7"/>
        <v>0</v>
      </c>
      <c r="M15" s="43">
        <f t="shared" si="8"/>
        <v>0</v>
      </c>
      <c r="N15" s="92">
        <f t="shared" si="9"/>
      </c>
      <c r="O15" s="76"/>
      <c r="P15" s="77"/>
      <c r="Q15" s="43">
        <f t="shared" si="10"/>
        <v>0</v>
      </c>
      <c r="R15" s="43">
        <f t="shared" si="11"/>
        <v>0</v>
      </c>
      <c r="S15" s="88">
        <f t="shared" si="12"/>
      </c>
      <c r="T15" s="85">
        <f t="shared" si="13"/>
        <v>0</v>
      </c>
      <c r="U15" s="89">
        <f t="shared" si="14"/>
      </c>
      <c r="V15" s="87" t="e">
        <f t="shared" si="15"/>
        <v>#VALUE!</v>
      </c>
      <c r="W15" s="142">
        <f t="shared" si="16"/>
      </c>
      <c r="X15" s="1"/>
    </row>
    <row r="16" spans="1:24" s="34" customFormat="1" ht="15" customHeight="1">
      <c r="A16" s="46">
        <f t="shared" si="17"/>
      </c>
      <c r="B16" s="41">
        <f t="shared" si="0"/>
      </c>
      <c r="C16" s="58"/>
      <c r="D16" s="37">
        <f t="shared" si="1"/>
      </c>
      <c r="E16" s="38">
        <f t="shared" si="2"/>
      </c>
      <c r="F16" s="39">
        <f t="shared" si="3"/>
      </c>
      <c r="G16" s="40">
        <f t="shared" si="4"/>
      </c>
      <c r="H16" s="39">
        <f t="shared" si="5"/>
      </c>
      <c r="I16" s="140">
        <f t="shared" si="6"/>
      </c>
      <c r="J16" s="72"/>
      <c r="K16" s="73"/>
      <c r="L16" s="43">
        <f t="shared" si="7"/>
        <v>0</v>
      </c>
      <c r="M16" s="43">
        <f t="shared" si="8"/>
        <v>0</v>
      </c>
      <c r="N16" s="92">
        <f t="shared" si="9"/>
      </c>
      <c r="O16" s="76"/>
      <c r="P16" s="77"/>
      <c r="Q16" s="43">
        <f t="shared" si="10"/>
        <v>0</v>
      </c>
      <c r="R16" s="43">
        <f t="shared" si="11"/>
        <v>0</v>
      </c>
      <c r="S16" s="88">
        <f t="shared" si="12"/>
      </c>
      <c r="T16" s="85">
        <f t="shared" si="13"/>
        <v>0</v>
      </c>
      <c r="U16" s="89">
        <f t="shared" si="14"/>
      </c>
      <c r="V16" s="87" t="e">
        <f t="shared" si="15"/>
        <v>#VALUE!</v>
      </c>
      <c r="W16" s="142">
        <f t="shared" si="16"/>
      </c>
      <c r="X16" s="1"/>
    </row>
    <row r="17" spans="1:24" s="34" customFormat="1" ht="15" customHeight="1">
      <c r="A17" s="46">
        <f t="shared" si="17"/>
      </c>
      <c r="B17" s="41">
        <f t="shared" si="0"/>
      </c>
      <c r="C17" s="58"/>
      <c r="D17" s="37">
        <f t="shared" si="1"/>
      </c>
      <c r="E17" s="38">
        <f t="shared" si="2"/>
      </c>
      <c r="F17" s="39">
        <f t="shared" si="3"/>
      </c>
      <c r="G17" s="40">
        <f t="shared" si="4"/>
      </c>
      <c r="H17" s="39">
        <f t="shared" si="5"/>
      </c>
      <c r="I17" s="140">
        <f t="shared" si="6"/>
      </c>
      <c r="J17" s="72"/>
      <c r="K17" s="73"/>
      <c r="L17" s="43">
        <f t="shared" si="7"/>
        <v>0</v>
      </c>
      <c r="M17" s="43">
        <f t="shared" si="8"/>
        <v>0</v>
      </c>
      <c r="N17" s="92">
        <f t="shared" si="9"/>
      </c>
      <c r="O17" s="76"/>
      <c r="P17" s="77"/>
      <c r="Q17" s="43">
        <f t="shared" si="10"/>
        <v>0</v>
      </c>
      <c r="R17" s="43">
        <f t="shared" si="11"/>
        <v>0</v>
      </c>
      <c r="S17" s="88">
        <f t="shared" si="12"/>
      </c>
      <c r="T17" s="85">
        <f t="shared" si="13"/>
        <v>0</v>
      </c>
      <c r="U17" s="89">
        <f t="shared" si="14"/>
      </c>
      <c r="V17" s="87" t="e">
        <f t="shared" si="15"/>
        <v>#VALUE!</v>
      </c>
      <c r="W17" s="142">
        <f t="shared" si="16"/>
      </c>
      <c r="X17" s="1"/>
    </row>
    <row r="18" spans="1:24" s="34" customFormat="1" ht="15" customHeight="1">
      <c r="A18" s="46">
        <f t="shared" si="17"/>
      </c>
      <c r="B18" s="41">
        <f t="shared" si="0"/>
      </c>
      <c r="C18" s="58"/>
      <c r="D18" s="37">
        <f t="shared" si="1"/>
      </c>
      <c r="E18" s="38">
        <f t="shared" si="2"/>
      </c>
      <c r="F18" s="39">
        <f t="shared" si="3"/>
      </c>
      <c r="G18" s="40">
        <f t="shared" si="4"/>
      </c>
      <c r="H18" s="39">
        <f t="shared" si="5"/>
      </c>
      <c r="I18" s="140">
        <f t="shared" si="6"/>
      </c>
      <c r="J18" s="72"/>
      <c r="K18" s="73"/>
      <c r="L18" s="43">
        <f t="shared" si="7"/>
        <v>0</v>
      </c>
      <c r="M18" s="43">
        <f t="shared" si="8"/>
        <v>0</v>
      </c>
      <c r="N18" s="92">
        <f t="shared" si="9"/>
      </c>
      <c r="O18" s="76"/>
      <c r="P18" s="77"/>
      <c r="Q18" s="43">
        <f t="shared" si="10"/>
        <v>0</v>
      </c>
      <c r="R18" s="43">
        <f t="shared" si="11"/>
        <v>0</v>
      </c>
      <c r="S18" s="88">
        <f t="shared" si="12"/>
      </c>
      <c r="T18" s="85">
        <f t="shared" si="13"/>
        <v>0</v>
      </c>
      <c r="U18" s="89">
        <f t="shared" si="14"/>
      </c>
      <c r="V18" s="87" t="e">
        <f t="shared" si="15"/>
        <v>#VALUE!</v>
      </c>
      <c r="W18" s="142">
        <f t="shared" si="16"/>
      </c>
      <c r="X18" s="1"/>
    </row>
    <row r="19" spans="1:24" s="34" customFormat="1" ht="15" customHeight="1">
      <c r="A19" s="46">
        <f t="shared" si="17"/>
      </c>
      <c r="B19" s="41">
        <f t="shared" si="0"/>
      </c>
      <c r="C19" s="58"/>
      <c r="D19" s="37">
        <f t="shared" si="1"/>
      </c>
      <c r="E19" s="38">
        <f t="shared" si="2"/>
      </c>
      <c r="F19" s="39">
        <f t="shared" si="3"/>
      </c>
      <c r="G19" s="40">
        <f t="shared" si="4"/>
      </c>
      <c r="H19" s="39">
        <f t="shared" si="5"/>
      </c>
      <c r="I19" s="140">
        <f t="shared" si="6"/>
      </c>
      <c r="J19" s="72"/>
      <c r="K19" s="73"/>
      <c r="L19" s="43">
        <f t="shared" si="7"/>
        <v>0</v>
      </c>
      <c r="M19" s="43">
        <f t="shared" si="8"/>
        <v>0</v>
      </c>
      <c r="N19" s="92">
        <f t="shared" si="9"/>
      </c>
      <c r="O19" s="76"/>
      <c r="P19" s="77"/>
      <c r="Q19" s="43">
        <f t="shared" si="10"/>
        <v>0</v>
      </c>
      <c r="R19" s="43">
        <f t="shared" si="11"/>
        <v>0</v>
      </c>
      <c r="S19" s="88">
        <f t="shared" si="12"/>
      </c>
      <c r="T19" s="85">
        <f t="shared" si="13"/>
        <v>0</v>
      </c>
      <c r="U19" s="89">
        <f t="shared" si="14"/>
      </c>
      <c r="V19" s="87" t="e">
        <f t="shared" si="15"/>
        <v>#VALUE!</v>
      </c>
      <c r="W19" s="142">
        <f t="shared" si="16"/>
      </c>
      <c r="X19" s="1"/>
    </row>
    <row r="20" spans="1:24" s="34" customFormat="1" ht="15" customHeight="1">
      <c r="A20" s="46">
        <f t="shared" si="17"/>
      </c>
      <c r="B20" s="41">
        <f t="shared" si="0"/>
      </c>
      <c r="C20" s="58"/>
      <c r="D20" s="37">
        <f t="shared" si="1"/>
      </c>
      <c r="E20" s="38">
        <f t="shared" si="2"/>
      </c>
      <c r="F20" s="39">
        <f t="shared" si="3"/>
      </c>
      <c r="G20" s="40">
        <f t="shared" si="4"/>
      </c>
      <c r="H20" s="39">
        <f t="shared" si="5"/>
      </c>
      <c r="I20" s="140">
        <f t="shared" si="6"/>
      </c>
      <c r="J20" s="72"/>
      <c r="K20" s="73"/>
      <c r="L20" s="43">
        <f t="shared" si="7"/>
        <v>0</v>
      </c>
      <c r="M20" s="43">
        <f t="shared" si="8"/>
        <v>0</v>
      </c>
      <c r="N20" s="92">
        <f t="shared" si="9"/>
      </c>
      <c r="O20" s="76"/>
      <c r="P20" s="77"/>
      <c r="Q20" s="43">
        <f t="shared" si="10"/>
        <v>0</v>
      </c>
      <c r="R20" s="43">
        <f t="shared" si="11"/>
        <v>0</v>
      </c>
      <c r="S20" s="88">
        <f t="shared" si="12"/>
      </c>
      <c r="T20" s="85">
        <f t="shared" si="13"/>
        <v>0</v>
      </c>
      <c r="U20" s="89">
        <f t="shared" si="14"/>
      </c>
      <c r="V20" s="87" t="e">
        <f t="shared" si="15"/>
        <v>#VALUE!</v>
      </c>
      <c r="W20" s="142">
        <f t="shared" si="16"/>
      </c>
      <c r="X20" s="1"/>
    </row>
    <row r="21" spans="1:24" s="34" customFormat="1" ht="15" customHeight="1">
      <c r="A21" s="46">
        <f t="shared" si="17"/>
      </c>
      <c r="B21" s="41">
        <f t="shared" si="0"/>
      </c>
      <c r="C21" s="58"/>
      <c r="D21" s="37">
        <f t="shared" si="1"/>
      </c>
      <c r="E21" s="38">
        <f t="shared" si="2"/>
      </c>
      <c r="F21" s="39">
        <f t="shared" si="3"/>
      </c>
      <c r="G21" s="40">
        <f t="shared" si="4"/>
      </c>
      <c r="H21" s="39">
        <f t="shared" si="5"/>
      </c>
      <c r="I21" s="140">
        <f t="shared" si="6"/>
      </c>
      <c r="J21" s="72"/>
      <c r="K21" s="73"/>
      <c r="L21" s="43">
        <f t="shared" si="7"/>
        <v>0</v>
      </c>
      <c r="M21" s="43">
        <f t="shared" si="8"/>
        <v>0</v>
      </c>
      <c r="N21" s="92">
        <f t="shared" si="9"/>
      </c>
      <c r="O21" s="76"/>
      <c r="P21" s="77"/>
      <c r="Q21" s="43">
        <f t="shared" si="10"/>
        <v>0</v>
      </c>
      <c r="R21" s="43">
        <f t="shared" si="11"/>
        <v>0</v>
      </c>
      <c r="S21" s="88">
        <f t="shared" si="12"/>
      </c>
      <c r="T21" s="85">
        <f t="shared" si="13"/>
        <v>0</v>
      </c>
      <c r="U21" s="89">
        <f t="shared" si="14"/>
      </c>
      <c r="V21" s="87" t="e">
        <f t="shared" si="15"/>
        <v>#VALUE!</v>
      </c>
      <c r="W21" s="142">
        <f t="shared" si="16"/>
      </c>
      <c r="X21" s="1"/>
    </row>
    <row r="22" spans="1:24" s="34" customFormat="1" ht="15" customHeight="1">
      <c r="A22" s="46">
        <f t="shared" si="17"/>
      </c>
      <c r="B22" s="41">
        <f t="shared" si="0"/>
      </c>
      <c r="C22" s="58"/>
      <c r="D22" s="37">
        <f t="shared" si="1"/>
      </c>
      <c r="E22" s="38">
        <f t="shared" si="2"/>
      </c>
      <c r="F22" s="39">
        <f t="shared" si="3"/>
      </c>
      <c r="G22" s="40">
        <f t="shared" si="4"/>
      </c>
      <c r="H22" s="39">
        <f t="shared" si="5"/>
      </c>
      <c r="I22" s="140">
        <f t="shared" si="6"/>
      </c>
      <c r="J22" s="72"/>
      <c r="K22" s="73"/>
      <c r="L22" s="43">
        <f t="shared" si="7"/>
        <v>0</v>
      </c>
      <c r="M22" s="43">
        <f t="shared" si="8"/>
        <v>0</v>
      </c>
      <c r="N22" s="92">
        <f t="shared" si="9"/>
      </c>
      <c r="O22" s="76"/>
      <c r="P22" s="77"/>
      <c r="Q22" s="43">
        <f t="shared" si="10"/>
        <v>0</v>
      </c>
      <c r="R22" s="43">
        <f t="shared" si="11"/>
        <v>0</v>
      </c>
      <c r="S22" s="88">
        <f t="shared" si="12"/>
      </c>
      <c r="T22" s="85">
        <f t="shared" si="13"/>
        <v>0</v>
      </c>
      <c r="U22" s="89">
        <f t="shared" si="14"/>
      </c>
      <c r="V22" s="87" t="e">
        <f t="shared" si="15"/>
        <v>#VALUE!</v>
      </c>
      <c r="W22" s="142">
        <f t="shared" si="16"/>
      </c>
      <c r="X22" s="1"/>
    </row>
    <row r="23" spans="1:24" s="34" customFormat="1" ht="15" customHeight="1">
      <c r="A23" s="46">
        <f t="shared" si="17"/>
      </c>
      <c r="B23" s="41">
        <f t="shared" si="0"/>
      </c>
      <c r="C23" s="58"/>
      <c r="D23" s="37">
        <f t="shared" si="1"/>
      </c>
      <c r="E23" s="38">
        <f t="shared" si="2"/>
      </c>
      <c r="F23" s="39">
        <f t="shared" si="3"/>
      </c>
      <c r="G23" s="40">
        <f t="shared" si="4"/>
      </c>
      <c r="H23" s="39">
        <f t="shared" si="5"/>
      </c>
      <c r="I23" s="140">
        <f t="shared" si="6"/>
      </c>
      <c r="J23" s="72"/>
      <c r="K23" s="73"/>
      <c r="L23" s="43">
        <f t="shared" si="7"/>
        <v>0</v>
      </c>
      <c r="M23" s="43">
        <f t="shared" si="8"/>
        <v>0</v>
      </c>
      <c r="N23" s="92">
        <f t="shared" si="9"/>
      </c>
      <c r="O23" s="76"/>
      <c r="P23" s="77"/>
      <c r="Q23" s="43">
        <f t="shared" si="10"/>
        <v>0</v>
      </c>
      <c r="R23" s="43">
        <f t="shared" si="11"/>
        <v>0</v>
      </c>
      <c r="S23" s="88">
        <f t="shared" si="12"/>
      </c>
      <c r="T23" s="85">
        <f t="shared" si="13"/>
        <v>0</v>
      </c>
      <c r="U23" s="89">
        <f t="shared" si="14"/>
      </c>
      <c r="V23" s="87" t="e">
        <f t="shared" si="15"/>
        <v>#VALUE!</v>
      </c>
      <c r="W23" s="142">
        <f t="shared" si="16"/>
      </c>
      <c r="X23" s="1"/>
    </row>
    <row r="24" spans="1:24" s="34" customFormat="1" ht="15" customHeight="1">
      <c r="A24" s="46">
        <f t="shared" si="17"/>
      </c>
      <c r="B24" s="41">
        <f t="shared" si="0"/>
      </c>
      <c r="C24" s="58"/>
      <c r="D24" s="37">
        <f t="shared" si="1"/>
      </c>
      <c r="E24" s="38">
        <f t="shared" si="2"/>
      </c>
      <c r="F24" s="39">
        <f t="shared" si="3"/>
      </c>
      <c r="G24" s="40">
        <f t="shared" si="4"/>
      </c>
      <c r="H24" s="39">
        <f t="shared" si="5"/>
      </c>
      <c r="I24" s="140">
        <f t="shared" si="6"/>
      </c>
      <c r="J24" s="72"/>
      <c r="K24" s="73"/>
      <c r="L24" s="43">
        <f t="shared" si="7"/>
        <v>0</v>
      </c>
      <c r="M24" s="43">
        <f t="shared" si="8"/>
        <v>0</v>
      </c>
      <c r="N24" s="92">
        <f t="shared" si="9"/>
      </c>
      <c r="O24" s="76"/>
      <c r="P24" s="77"/>
      <c r="Q24" s="43">
        <f t="shared" si="10"/>
        <v>0</v>
      </c>
      <c r="R24" s="43">
        <f t="shared" si="11"/>
        <v>0</v>
      </c>
      <c r="S24" s="88">
        <f t="shared" si="12"/>
      </c>
      <c r="T24" s="85">
        <f t="shared" si="13"/>
        <v>0</v>
      </c>
      <c r="U24" s="89">
        <f t="shared" si="14"/>
      </c>
      <c r="V24" s="87" t="e">
        <f t="shared" si="15"/>
        <v>#VALUE!</v>
      </c>
      <c r="W24" s="142">
        <f t="shared" si="16"/>
      </c>
      <c r="X24" s="1"/>
    </row>
    <row r="25" spans="1:24" s="34" customFormat="1" ht="15" customHeight="1">
      <c r="A25" s="46">
        <f t="shared" si="17"/>
      </c>
      <c r="B25" s="41">
        <f t="shared" si="0"/>
      </c>
      <c r="C25" s="58"/>
      <c r="D25" s="37">
        <f t="shared" si="1"/>
      </c>
      <c r="E25" s="38">
        <f t="shared" si="2"/>
      </c>
      <c r="F25" s="39">
        <f t="shared" si="3"/>
      </c>
      <c r="G25" s="40">
        <f t="shared" si="4"/>
      </c>
      <c r="H25" s="39">
        <f t="shared" si="5"/>
      </c>
      <c r="I25" s="140">
        <f t="shared" si="6"/>
      </c>
      <c r="J25" s="72"/>
      <c r="K25" s="73"/>
      <c r="L25" s="43">
        <f t="shared" si="7"/>
        <v>0</v>
      </c>
      <c r="M25" s="43">
        <f t="shared" si="8"/>
        <v>0</v>
      </c>
      <c r="N25" s="92">
        <f t="shared" si="9"/>
      </c>
      <c r="O25" s="76"/>
      <c r="P25" s="77"/>
      <c r="Q25" s="43">
        <f t="shared" si="10"/>
        <v>0</v>
      </c>
      <c r="R25" s="43">
        <f t="shared" si="11"/>
        <v>0</v>
      </c>
      <c r="S25" s="88">
        <f t="shared" si="12"/>
      </c>
      <c r="T25" s="85">
        <f t="shared" si="13"/>
        <v>0</v>
      </c>
      <c r="U25" s="89">
        <f t="shared" si="14"/>
      </c>
      <c r="V25" s="87" t="e">
        <f t="shared" si="15"/>
        <v>#VALUE!</v>
      </c>
      <c r="W25" s="142">
        <f t="shared" si="16"/>
      </c>
      <c r="X25" s="1"/>
    </row>
    <row r="26" spans="1:24" s="34" customFormat="1" ht="15" customHeight="1">
      <c r="A26" s="46">
        <f t="shared" si="17"/>
      </c>
      <c r="B26" s="41">
        <f t="shared" si="0"/>
      </c>
      <c r="C26" s="58"/>
      <c r="D26" s="37">
        <f t="shared" si="1"/>
      </c>
      <c r="E26" s="38">
        <f t="shared" si="2"/>
      </c>
      <c r="F26" s="39">
        <f t="shared" si="3"/>
      </c>
      <c r="G26" s="40">
        <f t="shared" si="4"/>
      </c>
      <c r="H26" s="39">
        <f t="shared" si="5"/>
      </c>
      <c r="I26" s="140">
        <f t="shared" si="6"/>
      </c>
      <c r="J26" s="72"/>
      <c r="K26" s="73"/>
      <c r="L26" s="43">
        <f t="shared" si="7"/>
        <v>0</v>
      </c>
      <c r="M26" s="43">
        <f t="shared" si="8"/>
        <v>0</v>
      </c>
      <c r="N26" s="92">
        <f t="shared" si="9"/>
      </c>
      <c r="O26" s="76"/>
      <c r="P26" s="77"/>
      <c r="Q26" s="43">
        <f t="shared" si="10"/>
        <v>0</v>
      </c>
      <c r="R26" s="43">
        <f t="shared" si="11"/>
        <v>0</v>
      </c>
      <c r="S26" s="88">
        <f t="shared" si="12"/>
      </c>
      <c r="T26" s="85">
        <f t="shared" si="13"/>
        <v>0</v>
      </c>
      <c r="U26" s="89">
        <f t="shared" si="14"/>
      </c>
      <c r="V26" s="87" t="e">
        <f t="shared" si="15"/>
        <v>#VALUE!</v>
      </c>
      <c r="W26" s="142">
        <f t="shared" si="16"/>
      </c>
      <c r="X26" s="1"/>
    </row>
    <row r="27" spans="1:24" s="34" customFormat="1" ht="15" customHeight="1">
      <c r="A27" s="46">
        <f t="shared" si="17"/>
      </c>
      <c r="B27" s="41">
        <f t="shared" si="0"/>
      </c>
      <c r="C27" s="58"/>
      <c r="D27" s="37">
        <f t="shared" si="1"/>
      </c>
      <c r="E27" s="38">
        <f t="shared" si="2"/>
      </c>
      <c r="F27" s="39">
        <f t="shared" si="3"/>
      </c>
      <c r="G27" s="40">
        <f t="shared" si="4"/>
      </c>
      <c r="H27" s="39">
        <f t="shared" si="5"/>
      </c>
      <c r="I27" s="140">
        <f t="shared" si="6"/>
      </c>
      <c r="J27" s="72"/>
      <c r="K27" s="73"/>
      <c r="L27" s="43">
        <f t="shared" si="7"/>
        <v>0</v>
      </c>
      <c r="M27" s="43">
        <f t="shared" si="8"/>
        <v>0</v>
      </c>
      <c r="N27" s="92">
        <f t="shared" si="9"/>
      </c>
      <c r="O27" s="76"/>
      <c r="P27" s="77"/>
      <c r="Q27" s="43">
        <f t="shared" si="10"/>
        <v>0</v>
      </c>
      <c r="R27" s="43">
        <f t="shared" si="11"/>
        <v>0</v>
      </c>
      <c r="S27" s="88">
        <f t="shared" si="12"/>
      </c>
      <c r="T27" s="85">
        <f t="shared" si="13"/>
        <v>0</v>
      </c>
      <c r="U27" s="89">
        <f t="shared" si="14"/>
      </c>
      <c r="V27" s="87" t="e">
        <f t="shared" si="15"/>
        <v>#VALUE!</v>
      </c>
      <c r="W27" s="142">
        <f t="shared" si="16"/>
      </c>
      <c r="X27" s="1"/>
    </row>
    <row r="28" spans="1:24" s="34" customFormat="1" ht="15" customHeight="1">
      <c r="A28" s="46">
        <f t="shared" si="17"/>
      </c>
      <c r="B28" s="41">
        <f t="shared" si="0"/>
      </c>
      <c r="C28" s="58"/>
      <c r="D28" s="37">
        <f t="shared" si="1"/>
      </c>
      <c r="E28" s="38">
        <f t="shared" si="2"/>
      </c>
      <c r="F28" s="39">
        <f t="shared" si="3"/>
      </c>
      <c r="G28" s="40">
        <f t="shared" si="4"/>
      </c>
      <c r="H28" s="39">
        <f t="shared" si="5"/>
      </c>
      <c r="I28" s="140">
        <f t="shared" si="6"/>
      </c>
      <c r="J28" s="72"/>
      <c r="K28" s="73"/>
      <c r="L28" s="43">
        <f t="shared" si="7"/>
        <v>0</v>
      </c>
      <c r="M28" s="43">
        <f t="shared" si="8"/>
        <v>0</v>
      </c>
      <c r="N28" s="92">
        <f t="shared" si="9"/>
      </c>
      <c r="O28" s="76"/>
      <c r="P28" s="77"/>
      <c r="Q28" s="43">
        <f t="shared" si="10"/>
        <v>0</v>
      </c>
      <c r="R28" s="43">
        <f t="shared" si="11"/>
        <v>0</v>
      </c>
      <c r="S28" s="88">
        <f t="shared" si="12"/>
      </c>
      <c r="T28" s="85">
        <f t="shared" si="13"/>
        <v>0</v>
      </c>
      <c r="U28" s="89">
        <f t="shared" si="14"/>
      </c>
      <c r="V28" s="87" t="e">
        <f t="shared" si="15"/>
        <v>#VALUE!</v>
      </c>
      <c r="W28" s="142">
        <f t="shared" si="16"/>
      </c>
      <c r="X28" s="1"/>
    </row>
    <row r="29" spans="1:24" s="34" customFormat="1" ht="15" customHeight="1">
      <c r="A29" s="46">
        <f t="shared" si="17"/>
      </c>
      <c r="B29" s="41">
        <f t="shared" si="0"/>
      </c>
      <c r="C29" s="58"/>
      <c r="D29" s="37">
        <f t="shared" si="1"/>
      </c>
      <c r="E29" s="38">
        <f t="shared" si="2"/>
      </c>
      <c r="F29" s="39">
        <f t="shared" si="3"/>
      </c>
      <c r="G29" s="40">
        <f t="shared" si="4"/>
      </c>
      <c r="H29" s="39">
        <f t="shared" si="5"/>
      </c>
      <c r="I29" s="140">
        <f t="shared" si="6"/>
      </c>
      <c r="J29" s="72"/>
      <c r="K29" s="73"/>
      <c r="L29" s="43">
        <f t="shared" si="7"/>
        <v>0</v>
      </c>
      <c r="M29" s="43">
        <f t="shared" si="8"/>
        <v>0</v>
      </c>
      <c r="N29" s="92">
        <f t="shared" si="9"/>
      </c>
      <c r="O29" s="76"/>
      <c r="P29" s="77"/>
      <c r="Q29" s="43">
        <f t="shared" si="10"/>
        <v>0</v>
      </c>
      <c r="R29" s="43">
        <f t="shared" si="11"/>
        <v>0</v>
      </c>
      <c r="S29" s="88">
        <f t="shared" si="12"/>
      </c>
      <c r="T29" s="85">
        <f t="shared" si="13"/>
        <v>0</v>
      </c>
      <c r="U29" s="89">
        <f t="shared" si="14"/>
      </c>
      <c r="V29" s="87" t="e">
        <f t="shared" si="15"/>
        <v>#VALUE!</v>
      </c>
      <c r="W29" s="142">
        <f t="shared" si="16"/>
      </c>
      <c r="X29" s="1"/>
    </row>
    <row r="30" spans="1:24" s="34" customFormat="1" ht="15" customHeight="1">
      <c r="A30" s="46">
        <f t="shared" si="17"/>
      </c>
      <c r="B30" s="41">
        <f t="shared" si="0"/>
      </c>
      <c r="C30" s="58"/>
      <c r="D30" s="37">
        <f t="shared" si="1"/>
      </c>
      <c r="E30" s="38">
        <f t="shared" si="2"/>
      </c>
      <c r="F30" s="39">
        <f t="shared" si="3"/>
      </c>
      <c r="G30" s="40">
        <f t="shared" si="4"/>
      </c>
      <c r="H30" s="39">
        <f t="shared" si="5"/>
      </c>
      <c r="I30" s="140">
        <f t="shared" si="6"/>
      </c>
      <c r="J30" s="72"/>
      <c r="K30" s="73"/>
      <c r="L30" s="43">
        <f t="shared" si="7"/>
        <v>0</v>
      </c>
      <c r="M30" s="43">
        <f t="shared" si="8"/>
        <v>0</v>
      </c>
      <c r="N30" s="92">
        <f t="shared" si="9"/>
      </c>
      <c r="O30" s="76"/>
      <c r="P30" s="77"/>
      <c r="Q30" s="43">
        <f t="shared" si="10"/>
        <v>0</v>
      </c>
      <c r="R30" s="43">
        <f t="shared" si="11"/>
        <v>0</v>
      </c>
      <c r="S30" s="88">
        <f t="shared" si="12"/>
      </c>
      <c r="T30" s="85">
        <f t="shared" si="13"/>
        <v>0</v>
      </c>
      <c r="U30" s="89">
        <f t="shared" si="14"/>
      </c>
      <c r="V30" s="87" t="e">
        <f t="shared" si="15"/>
        <v>#VALUE!</v>
      </c>
      <c r="W30" s="142">
        <f t="shared" si="16"/>
      </c>
      <c r="X30" s="1"/>
    </row>
    <row r="31" spans="1:24" s="34" customFormat="1" ht="15" customHeight="1">
      <c r="A31" s="46">
        <f t="shared" si="17"/>
      </c>
      <c r="B31" s="41">
        <f t="shared" si="0"/>
      </c>
      <c r="C31" s="58"/>
      <c r="D31" s="37">
        <f t="shared" si="1"/>
      </c>
      <c r="E31" s="38">
        <f t="shared" si="2"/>
      </c>
      <c r="F31" s="39">
        <f t="shared" si="3"/>
      </c>
      <c r="G31" s="40">
        <f t="shared" si="4"/>
      </c>
      <c r="H31" s="39">
        <f t="shared" si="5"/>
      </c>
      <c r="I31" s="140">
        <f t="shared" si="6"/>
      </c>
      <c r="J31" s="72"/>
      <c r="K31" s="73"/>
      <c r="L31" s="43">
        <f t="shared" si="7"/>
        <v>0</v>
      </c>
      <c r="M31" s="43">
        <f t="shared" si="8"/>
        <v>0</v>
      </c>
      <c r="N31" s="92">
        <f t="shared" si="9"/>
      </c>
      <c r="O31" s="76"/>
      <c r="P31" s="77"/>
      <c r="Q31" s="43">
        <f t="shared" si="10"/>
        <v>0</v>
      </c>
      <c r="R31" s="43">
        <f t="shared" si="11"/>
        <v>0</v>
      </c>
      <c r="S31" s="88">
        <f t="shared" si="12"/>
      </c>
      <c r="T31" s="85">
        <f t="shared" si="13"/>
        <v>0</v>
      </c>
      <c r="U31" s="89">
        <f t="shared" si="14"/>
      </c>
      <c r="V31" s="87" t="e">
        <f t="shared" si="15"/>
        <v>#VALUE!</v>
      </c>
      <c r="W31" s="142">
        <f t="shared" si="16"/>
      </c>
      <c r="X31" s="1"/>
    </row>
    <row r="32" spans="1:24" s="34" customFormat="1" ht="15" customHeight="1">
      <c r="A32" s="46">
        <f t="shared" si="17"/>
      </c>
      <c r="B32" s="41">
        <f t="shared" si="0"/>
      </c>
      <c r="C32" s="58"/>
      <c r="D32" s="37">
        <f t="shared" si="1"/>
      </c>
      <c r="E32" s="38">
        <f t="shared" si="2"/>
      </c>
      <c r="F32" s="39">
        <f t="shared" si="3"/>
      </c>
      <c r="G32" s="40">
        <f t="shared" si="4"/>
      </c>
      <c r="H32" s="39">
        <f t="shared" si="5"/>
      </c>
      <c r="I32" s="140">
        <f t="shared" si="6"/>
      </c>
      <c r="J32" s="72"/>
      <c r="K32" s="73"/>
      <c r="L32" s="43">
        <f t="shared" si="7"/>
        <v>0</v>
      </c>
      <c r="M32" s="43">
        <f t="shared" si="8"/>
        <v>0</v>
      </c>
      <c r="N32" s="92">
        <f t="shared" si="9"/>
      </c>
      <c r="O32" s="76"/>
      <c r="P32" s="77"/>
      <c r="Q32" s="43">
        <f t="shared" si="10"/>
        <v>0</v>
      </c>
      <c r="R32" s="43">
        <f t="shared" si="11"/>
        <v>0</v>
      </c>
      <c r="S32" s="88">
        <f t="shared" si="12"/>
      </c>
      <c r="T32" s="85">
        <f t="shared" si="13"/>
        <v>0</v>
      </c>
      <c r="U32" s="89">
        <f t="shared" si="14"/>
      </c>
      <c r="V32" s="87" t="e">
        <f t="shared" si="15"/>
        <v>#VALUE!</v>
      </c>
      <c r="W32" s="142">
        <f t="shared" si="16"/>
      </c>
      <c r="X32" s="1"/>
    </row>
    <row r="33" spans="1:24" s="34" customFormat="1" ht="15" customHeight="1">
      <c r="A33" s="46">
        <f t="shared" si="17"/>
      </c>
      <c r="B33" s="41">
        <f t="shared" si="0"/>
      </c>
      <c r="C33" s="58"/>
      <c r="D33" s="37">
        <f t="shared" si="1"/>
      </c>
      <c r="E33" s="38">
        <f t="shared" si="2"/>
      </c>
      <c r="F33" s="39">
        <f t="shared" si="3"/>
      </c>
      <c r="G33" s="40">
        <f t="shared" si="4"/>
      </c>
      <c r="H33" s="39">
        <f t="shared" si="5"/>
      </c>
      <c r="I33" s="140">
        <f t="shared" si="6"/>
      </c>
      <c r="J33" s="72"/>
      <c r="K33" s="73"/>
      <c r="L33" s="43">
        <f t="shared" si="7"/>
        <v>0</v>
      </c>
      <c r="M33" s="43">
        <f t="shared" si="8"/>
        <v>0</v>
      </c>
      <c r="N33" s="92">
        <f t="shared" si="9"/>
      </c>
      <c r="O33" s="76"/>
      <c r="P33" s="77"/>
      <c r="Q33" s="43">
        <f t="shared" si="10"/>
        <v>0</v>
      </c>
      <c r="R33" s="43">
        <f t="shared" si="11"/>
        <v>0</v>
      </c>
      <c r="S33" s="88">
        <f t="shared" si="12"/>
      </c>
      <c r="T33" s="85">
        <f t="shared" si="13"/>
        <v>0</v>
      </c>
      <c r="U33" s="89">
        <f t="shared" si="14"/>
      </c>
      <c r="V33" s="87" t="e">
        <f t="shared" si="15"/>
        <v>#VALUE!</v>
      </c>
      <c r="W33" s="142">
        <f t="shared" si="16"/>
      </c>
      <c r="X33" s="1"/>
    </row>
    <row r="34" spans="1:24" s="34" customFormat="1" ht="15" customHeight="1" thickBot="1">
      <c r="A34" s="121">
        <f>IF(ISBLANK(C34),"",#REF!+1)</f>
      </c>
      <c r="B34" s="122">
        <f t="shared" si="0"/>
      </c>
      <c r="C34" s="123"/>
      <c r="D34" s="124">
        <f t="shared" si="1"/>
      </c>
      <c r="E34" s="125">
        <f t="shared" si="2"/>
      </c>
      <c r="F34" s="126">
        <f t="shared" si="3"/>
      </c>
      <c r="G34" s="127">
        <f t="shared" si="4"/>
      </c>
      <c r="H34" s="126">
        <f t="shared" si="5"/>
      </c>
      <c r="I34" s="126">
        <f t="shared" si="6"/>
      </c>
      <c r="J34" s="128"/>
      <c r="K34" s="129"/>
      <c r="L34" s="130">
        <f t="shared" si="7"/>
        <v>0</v>
      </c>
      <c r="M34" s="130">
        <f t="shared" si="8"/>
        <v>0</v>
      </c>
      <c r="N34" s="131">
        <f t="shared" si="9"/>
      </c>
      <c r="O34" s="132"/>
      <c r="P34" s="133"/>
      <c r="Q34" s="130">
        <f t="shared" si="10"/>
        <v>0</v>
      </c>
      <c r="R34" s="130">
        <f t="shared" si="11"/>
        <v>0</v>
      </c>
      <c r="S34" s="134">
        <f t="shared" si="12"/>
      </c>
      <c r="T34" s="135">
        <f t="shared" si="13"/>
        <v>0</v>
      </c>
      <c r="U34" s="136">
        <f t="shared" si="14"/>
      </c>
      <c r="V34" s="137" t="e">
        <f t="shared" si="15"/>
        <v>#VALUE!</v>
      </c>
      <c r="W34" s="143">
        <f t="shared" si="16"/>
      </c>
      <c r="X34" s="1"/>
    </row>
  </sheetData>
  <sheetProtection/>
  <conditionalFormatting sqref="B5:B34">
    <cfRule type="cellIs" priority="1" dxfId="7" operator="equal" stopIfTrue="1">
      <formula>Goldplakette</formula>
    </cfRule>
    <cfRule type="cellIs" priority="2" dxfId="6" operator="equal" stopIfTrue="1">
      <formula>Silberplakette</formula>
    </cfRule>
    <cfRule type="cellIs" priority="3" dxfId="5" operator="equal" stopIfTrue="1">
      <formula>Bronzeplakette</formula>
    </cfRule>
  </conditionalFormatting>
  <conditionalFormatting sqref="E5:E34">
    <cfRule type="expression" priority="4" dxfId="3" stopIfTrue="1">
      <formula>I5+H5=2</formula>
    </cfRule>
    <cfRule type="expression" priority="5" dxfId="9" stopIfTrue="1">
      <formula>H5=1</formula>
    </cfRule>
    <cfRule type="expression" priority="6" dxfId="1" stopIfTrue="1">
      <formula>I5=1</formula>
    </cfRule>
  </conditionalFormatting>
  <conditionalFormatting sqref="F5:G34 D5:D34">
    <cfRule type="cellIs" priority="7" dxfId="0" operator="equal" stopIfTrue="1">
      <formula>0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r:id="rId2"/>
  <headerFooter alignWithMargins="0">
    <oddHeader>&amp;L&amp;"Arial,Fett Kursiv"&amp;12Klassen - Ergebnisliste</oddHeader>
    <oddFooter>&amp;L&amp;"Arial,Fett Kursiv"&amp;12&amp;D    &amp;T&amp;C&amp;"Arial,Fett Kursiv"&amp;12SPORTKOMMISSAR:&amp;R&amp;"Arial,Fett Kursiv"&amp;12 45:00,00 = a.d.W.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33"/>
  <dimension ref="A1:K102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6.28125" style="48" customWidth="1"/>
    <col min="2" max="2" width="6.421875" style="62" customWidth="1"/>
    <col min="3" max="3" width="9.7109375" style="0" customWidth="1"/>
    <col min="4" max="4" width="19.421875" style="0" customWidth="1"/>
    <col min="5" max="5" width="18.421875" style="0" customWidth="1"/>
    <col min="6" max="6" width="14.28125" style="0" customWidth="1"/>
    <col min="7" max="8" width="12.7109375" style="0" hidden="1" customWidth="1"/>
    <col min="9" max="9" width="10.7109375" style="106" customWidth="1"/>
    <col min="10" max="10" width="10.7109375" style="113" hidden="1" customWidth="1"/>
    <col min="11" max="11" width="10.7109375" style="155" hidden="1" customWidth="1"/>
    <col min="12" max="12" width="10.7109375" style="0" customWidth="1"/>
    <col min="13" max="13" width="15.421875" style="0" customWidth="1"/>
  </cols>
  <sheetData>
    <row r="1" spans="1:8" ht="15">
      <c r="A1" s="44"/>
      <c r="B1" s="61"/>
      <c r="C1" s="1"/>
      <c r="D1" s="2"/>
      <c r="E1" s="2"/>
      <c r="F1" s="2"/>
      <c r="G1" s="2"/>
      <c r="H1" s="2"/>
    </row>
    <row r="2" spans="1:9" ht="23.25">
      <c r="A2" s="50" t="s">
        <v>57</v>
      </c>
      <c r="B2" s="63"/>
      <c r="C2" s="51">
        <v>50</v>
      </c>
      <c r="D2" s="104" t="s">
        <v>0</v>
      </c>
      <c r="E2" s="105" t="str">
        <f>IF(ISBLANK(D2),"",VLOOKUP(D2,'Veranst.'!A:C,3,FALSE))</f>
        <v>51. Automobilslalom, MSC Jura </v>
      </c>
      <c r="F2" s="102"/>
      <c r="G2" s="102"/>
      <c r="H2" s="102"/>
      <c r="I2" s="107"/>
    </row>
    <row r="3" spans="1:8" ht="15.75" thickBot="1">
      <c r="A3" s="44"/>
      <c r="B3" s="61"/>
      <c r="C3" s="1"/>
      <c r="D3" s="2"/>
      <c r="E3" s="2"/>
      <c r="F3" s="2"/>
      <c r="G3" s="2"/>
      <c r="H3" s="2"/>
    </row>
    <row r="4" spans="1:11" s="35" customFormat="1" ht="15" thickBot="1">
      <c r="A4" s="103" t="s">
        <v>1</v>
      </c>
      <c r="B4" s="64" t="s">
        <v>3</v>
      </c>
      <c r="C4" s="4" t="s">
        <v>4</v>
      </c>
      <c r="D4" s="5" t="s">
        <v>5</v>
      </c>
      <c r="E4" s="5" t="s">
        <v>6</v>
      </c>
      <c r="F4" s="6" t="s">
        <v>7</v>
      </c>
      <c r="G4" s="56" t="s">
        <v>61</v>
      </c>
      <c r="H4" s="56" t="s">
        <v>65</v>
      </c>
      <c r="I4" s="111" t="s">
        <v>33</v>
      </c>
      <c r="J4" s="112" t="s">
        <v>60</v>
      </c>
      <c r="K4" s="156"/>
    </row>
    <row r="5" spans="1:11" s="34" customFormat="1" ht="15" customHeight="1">
      <c r="A5" s="115">
        <f>IF(ISBLANK(B5),"",1)</f>
        <v>1</v>
      </c>
      <c r="B5" s="57">
        <v>4</v>
      </c>
      <c r="C5" s="37">
        <f aca="true" t="shared" si="0" ref="C5:C36">IF(ISBLANK(B5),"",VLOOKUP(B5,Starter_Feld,2,FALSE))</f>
        <v>10935</v>
      </c>
      <c r="D5" s="38" t="str">
        <f aca="true" t="shared" si="1" ref="D5:D36">IF(ISBLANK(B5),"",VLOOKUP(B5,Starter_Feld,3,FALSE))</f>
        <v>Beck, Ralph</v>
      </c>
      <c r="E5" s="39" t="str">
        <f aca="true" t="shared" si="2" ref="E5:E36">IF(ISBLANK(B5),"",VLOOKUP(B5,Starter_Feld,4,FALSE))</f>
        <v>MSC Bechhofen</v>
      </c>
      <c r="F5" s="40" t="str">
        <f aca="true" t="shared" si="3" ref="F5:F36">IF(ISBLANK(B5),"",VLOOKUP(B5,Starter_Feld,5,FALSE))</f>
        <v>BMW 335 ix</v>
      </c>
      <c r="G5" s="39">
        <f aca="true" t="shared" si="4" ref="G5:G36">IF(ISBLANK(B5),"",VLOOKUP(B5,Starter_Feld,7,FALSE))</f>
        <v>0</v>
      </c>
      <c r="H5" s="39">
        <f aca="true" t="shared" si="5" ref="H5:H36">IF(ISBLANK(B5),"",VLOOKUP(B5,Starter_Feld,8,FALSE))</f>
        <v>0</v>
      </c>
      <c r="I5" s="108">
        <v>0.0006788194444444445</v>
      </c>
      <c r="J5" s="119">
        <v>20.5</v>
      </c>
      <c r="K5" s="157">
        <v>18</v>
      </c>
    </row>
    <row r="6" spans="1:11" s="34" customFormat="1" ht="15" customHeight="1">
      <c r="A6" s="116">
        <f aca="true" t="shared" si="6" ref="A6:A50">IF(ISBLANK(B6),"",A5+1)</f>
        <v>2</v>
      </c>
      <c r="B6" s="58">
        <v>75</v>
      </c>
      <c r="C6" s="37">
        <f t="shared" si="0"/>
        <v>14912</v>
      </c>
      <c r="D6" s="38" t="str">
        <f t="shared" si="1"/>
        <v>Schnelle, Enrico</v>
      </c>
      <c r="E6" s="39" t="str">
        <f t="shared" si="2"/>
        <v>RST-Mittelfranken</v>
      </c>
      <c r="F6" s="40" t="str">
        <f t="shared" si="3"/>
        <v>VW Polo</v>
      </c>
      <c r="G6" s="39">
        <f t="shared" si="4"/>
        <v>0</v>
      </c>
      <c r="H6" s="39">
        <f t="shared" si="5"/>
        <v>0</v>
      </c>
      <c r="I6" s="108">
        <v>0.0007050925925925927</v>
      </c>
      <c r="J6" s="120">
        <v>20.5</v>
      </c>
      <c r="K6" s="157">
        <v>13</v>
      </c>
    </row>
    <row r="7" spans="1:11" s="34" customFormat="1" ht="15" customHeight="1">
      <c r="A7" s="116">
        <f t="shared" si="6"/>
        <v>3</v>
      </c>
      <c r="B7" s="58">
        <v>84</v>
      </c>
      <c r="C7" s="37">
        <f t="shared" si="0"/>
        <v>0</v>
      </c>
      <c r="D7" s="38" t="str">
        <f t="shared" si="1"/>
        <v>Hecht, Heiko</v>
      </c>
      <c r="E7" s="39" t="str">
        <f t="shared" si="2"/>
        <v>GP-Power</v>
      </c>
      <c r="F7" s="40" t="str">
        <f t="shared" si="3"/>
        <v>BMW 318 is</v>
      </c>
      <c r="G7" s="39">
        <f t="shared" si="4"/>
        <v>0</v>
      </c>
      <c r="H7" s="39">
        <f t="shared" si="5"/>
        <v>0</v>
      </c>
      <c r="I7" s="108">
        <v>0.0007152777777777778</v>
      </c>
      <c r="J7" s="120">
        <v>22.545454545454547</v>
      </c>
      <c r="K7" s="157">
        <v>8</v>
      </c>
    </row>
    <row r="8" spans="1:11" s="34" customFormat="1" ht="15" customHeight="1">
      <c r="A8" s="116">
        <f t="shared" si="6"/>
        <v>4</v>
      </c>
      <c r="B8" s="58">
        <v>212</v>
      </c>
      <c r="C8" s="37">
        <f t="shared" si="0"/>
        <v>12864</v>
      </c>
      <c r="D8" s="38" t="str">
        <f t="shared" si="1"/>
        <v>Enderlein, Tobias</v>
      </c>
      <c r="E8" s="39" t="str">
        <f t="shared" si="2"/>
        <v>MSC Jura</v>
      </c>
      <c r="F8" s="40" t="str">
        <f t="shared" si="3"/>
        <v>Opel Kadett C</v>
      </c>
      <c r="G8" s="39">
        <f t="shared" si="4"/>
        <v>0</v>
      </c>
      <c r="H8" s="39">
        <f t="shared" si="5"/>
        <v>0</v>
      </c>
      <c r="I8" s="108">
        <v>0.000715625</v>
      </c>
      <c r="J8" s="120">
        <v>22.09090909090909</v>
      </c>
      <c r="K8" s="157">
        <v>3</v>
      </c>
    </row>
    <row r="9" spans="1:11" s="34" customFormat="1" ht="15" customHeight="1">
      <c r="A9" s="116">
        <f t="shared" si="6"/>
        <v>5</v>
      </c>
      <c r="B9" s="58">
        <v>150</v>
      </c>
      <c r="C9" s="37">
        <f t="shared" si="0"/>
        <v>15086</v>
      </c>
      <c r="D9" s="38" t="str">
        <f t="shared" si="1"/>
        <v>Nölp, Sebastian</v>
      </c>
      <c r="E9" s="39" t="str">
        <f t="shared" si="2"/>
        <v>ASC Ansbach</v>
      </c>
      <c r="F9" s="40" t="str">
        <f t="shared" si="3"/>
        <v>Audi RS 3</v>
      </c>
      <c r="G9" s="39">
        <f t="shared" si="4"/>
        <v>0</v>
      </c>
      <c r="H9" s="39">
        <f t="shared" si="5"/>
        <v>0</v>
      </c>
      <c r="I9" s="108">
        <v>0.0007212962962962963</v>
      </c>
      <c r="J9" s="120">
        <v>18</v>
      </c>
      <c r="K9" s="157">
        <v>16.333333333333332</v>
      </c>
    </row>
    <row r="10" spans="1:11" s="34" customFormat="1" ht="15" customHeight="1">
      <c r="A10" s="116">
        <f t="shared" si="6"/>
        <v>6</v>
      </c>
      <c r="B10" s="58">
        <v>143</v>
      </c>
      <c r="C10" s="37">
        <f t="shared" si="0"/>
        <v>15479</v>
      </c>
      <c r="D10" s="38" t="str">
        <f t="shared" si="1"/>
        <v>König, Michael</v>
      </c>
      <c r="E10" s="39" t="str">
        <f t="shared" si="2"/>
        <v>RST-Mittelfranken</v>
      </c>
      <c r="F10" s="40" t="str">
        <f t="shared" si="3"/>
        <v>VW Polo</v>
      </c>
      <c r="G10" s="39">
        <f t="shared" si="4"/>
        <v>0</v>
      </c>
      <c r="H10" s="39">
        <f t="shared" si="5"/>
        <v>0</v>
      </c>
      <c r="I10" s="108">
        <v>0.0007226851851851851</v>
      </c>
      <c r="J10" s="120">
        <v>19.666666666666668</v>
      </c>
      <c r="K10" s="157">
        <v>9.666666666666666</v>
      </c>
    </row>
    <row r="11" spans="1:11" s="34" customFormat="1" ht="15" customHeight="1">
      <c r="A11" s="116">
        <f t="shared" si="6"/>
        <v>7</v>
      </c>
      <c r="B11" s="58">
        <v>118</v>
      </c>
      <c r="C11" s="37">
        <f t="shared" si="0"/>
        <v>13933</v>
      </c>
      <c r="D11" s="38" t="str">
        <f t="shared" si="1"/>
        <v>Hollmann, Helmut</v>
      </c>
      <c r="E11" s="39" t="str">
        <f t="shared" si="2"/>
        <v>ATC-Weiden</v>
      </c>
      <c r="F11" s="40" t="str">
        <f t="shared" si="3"/>
        <v>BMW 318 is</v>
      </c>
      <c r="G11" s="39">
        <f t="shared" si="4"/>
        <v>0</v>
      </c>
      <c r="H11" s="39">
        <f t="shared" si="5"/>
        <v>0</v>
      </c>
      <c r="I11" s="108">
        <v>0.0007270833333333334</v>
      </c>
      <c r="J11" s="120">
        <v>21.636363636363637</v>
      </c>
      <c r="K11" s="157">
        <v>3</v>
      </c>
    </row>
    <row r="12" spans="1:11" s="34" customFormat="1" ht="15" customHeight="1">
      <c r="A12" s="116">
        <f t="shared" si="6"/>
        <v>8</v>
      </c>
      <c r="B12" s="58">
        <v>349</v>
      </c>
      <c r="C12" s="37">
        <f t="shared" si="0"/>
        <v>13782</v>
      </c>
      <c r="D12" s="38" t="str">
        <f t="shared" si="1"/>
        <v>Semlinger, Christian</v>
      </c>
      <c r="E12" s="39" t="str">
        <f t="shared" si="2"/>
        <v>MSC Bechhofen</v>
      </c>
      <c r="F12" s="40" t="str">
        <f t="shared" si="3"/>
        <v>BMW E 30 318 is</v>
      </c>
      <c r="G12" s="39">
        <f t="shared" si="4"/>
        <v>0</v>
      </c>
      <c r="H12" s="39">
        <f t="shared" si="5"/>
        <v>0</v>
      </c>
      <c r="I12" s="108">
        <v>0.000729050925925926</v>
      </c>
      <c r="J12" s="120">
        <v>21.181818181818183</v>
      </c>
      <c r="K12" s="157">
        <v>19.666666666666668</v>
      </c>
    </row>
    <row r="13" spans="1:11" s="34" customFormat="1" ht="15" customHeight="1">
      <c r="A13" s="116">
        <f t="shared" si="6"/>
        <v>9</v>
      </c>
      <c r="B13" s="58">
        <v>147</v>
      </c>
      <c r="C13" s="37">
        <f t="shared" si="0"/>
        <v>13610</v>
      </c>
      <c r="D13" s="38" t="str">
        <f t="shared" si="1"/>
        <v>Reihs, Patrick</v>
      </c>
      <c r="E13" s="39" t="str">
        <f t="shared" si="2"/>
        <v>MSC Bechhofen</v>
      </c>
      <c r="F13" s="40" t="str">
        <f t="shared" si="3"/>
        <v>Opel Corsa GSI</v>
      </c>
      <c r="G13" s="39">
        <f t="shared" si="4"/>
        <v>0</v>
      </c>
      <c r="H13" s="39">
        <f t="shared" si="5"/>
        <v>0</v>
      </c>
      <c r="I13" s="108">
        <v>0.0007303240740740741</v>
      </c>
      <c r="J13" s="120">
        <v>18</v>
      </c>
      <c r="K13" s="157">
        <v>16.333333333333332</v>
      </c>
    </row>
    <row r="14" spans="1:11" s="34" customFormat="1" ht="15" customHeight="1">
      <c r="A14" s="116">
        <f t="shared" si="6"/>
        <v>10</v>
      </c>
      <c r="B14" s="58">
        <v>12</v>
      </c>
      <c r="C14" s="37">
        <f t="shared" si="0"/>
        <v>20074</v>
      </c>
      <c r="D14" s="38" t="str">
        <f t="shared" si="1"/>
        <v>Enderlein, Johannes</v>
      </c>
      <c r="E14" s="39" t="str">
        <f t="shared" si="2"/>
        <v>MSC Jura</v>
      </c>
      <c r="F14" s="40" t="str">
        <f t="shared" si="3"/>
        <v>Opel Kadett C</v>
      </c>
      <c r="G14" s="39">
        <f t="shared" si="4"/>
        <v>0</v>
      </c>
      <c r="H14" s="39">
        <f t="shared" si="5"/>
        <v>0</v>
      </c>
      <c r="I14" s="108">
        <v>0.000733101851851852</v>
      </c>
      <c r="J14" s="120">
        <v>20.727272727272727</v>
      </c>
      <c r="K14" s="157">
        <v>13</v>
      </c>
    </row>
    <row r="15" spans="1:11" s="34" customFormat="1" ht="15" customHeight="1">
      <c r="A15" s="116">
        <f t="shared" si="6"/>
        <v>11</v>
      </c>
      <c r="B15" s="58">
        <v>149</v>
      </c>
      <c r="C15" s="37">
        <f t="shared" si="0"/>
        <v>14907</v>
      </c>
      <c r="D15" s="38" t="str">
        <f t="shared" si="1"/>
        <v>Linke, Olaf</v>
      </c>
      <c r="E15" s="39" t="str">
        <f t="shared" si="2"/>
        <v>MSC Bechhofen</v>
      </c>
      <c r="F15" s="40" t="str">
        <f t="shared" si="3"/>
        <v>Opel Tigra</v>
      </c>
      <c r="G15" s="39">
        <f t="shared" si="4"/>
        <v>0</v>
      </c>
      <c r="H15" s="39">
        <f t="shared" si="5"/>
        <v>0</v>
      </c>
      <c r="I15" s="108">
        <v>0.0007363425925925926</v>
      </c>
      <c r="J15" s="120">
        <v>15.5</v>
      </c>
      <c r="K15" s="157">
        <v>9.666666666666666</v>
      </c>
    </row>
    <row r="16" spans="1:11" s="34" customFormat="1" ht="15" customHeight="1">
      <c r="A16" s="116">
        <f t="shared" si="6"/>
        <v>12</v>
      </c>
      <c r="B16" s="58">
        <v>231</v>
      </c>
      <c r="C16" s="37">
        <f t="shared" si="0"/>
        <v>15449</v>
      </c>
      <c r="D16" s="38" t="str">
        <f t="shared" si="1"/>
        <v>Erler, Konstantin</v>
      </c>
      <c r="E16" s="39" t="str">
        <f t="shared" si="2"/>
        <v>ASVC Wieseth</v>
      </c>
      <c r="F16" s="40" t="str">
        <f t="shared" si="3"/>
        <v>BMW E30 318 is</v>
      </c>
      <c r="G16" s="39">
        <f t="shared" si="4"/>
        <v>0</v>
      </c>
      <c r="H16" s="39">
        <f t="shared" si="5"/>
        <v>0</v>
      </c>
      <c r="I16" s="108">
        <v>0.0007368055555555555</v>
      </c>
      <c r="J16" s="120">
        <v>20.272727272727273</v>
      </c>
      <c r="K16" s="157">
        <v>6.333333333333332</v>
      </c>
    </row>
    <row r="17" spans="1:11" s="34" customFormat="1" ht="15" customHeight="1">
      <c r="A17" s="116">
        <f t="shared" si="6"/>
        <v>13</v>
      </c>
      <c r="B17" s="58">
        <v>464</v>
      </c>
      <c r="C17" s="37">
        <f t="shared" si="0"/>
        <v>14499</v>
      </c>
      <c r="D17" s="38" t="str">
        <f t="shared" si="1"/>
        <v>Schnelle, Marina</v>
      </c>
      <c r="E17" s="39" t="str">
        <f t="shared" si="2"/>
        <v>RST-Mittelfranken</v>
      </c>
      <c r="F17" s="40" t="str">
        <f t="shared" si="3"/>
        <v>VW Polo 6N GTI</v>
      </c>
      <c r="G17" s="39">
        <f t="shared" si="4"/>
        <v>0</v>
      </c>
      <c r="H17" s="39">
        <f t="shared" si="5"/>
        <v>1</v>
      </c>
      <c r="I17" s="108">
        <v>0.0007444444444444444</v>
      </c>
      <c r="J17" s="120">
        <v>13</v>
      </c>
      <c r="K17" s="157">
        <v>3</v>
      </c>
    </row>
    <row r="18" spans="1:11" s="34" customFormat="1" ht="15" customHeight="1">
      <c r="A18" s="116">
        <f t="shared" si="6"/>
        <v>14</v>
      </c>
      <c r="B18" s="58">
        <v>2</v>
      </c>
      <c r="C18" s="37">
        <f t="shared" si="0"/>
        <v>14885</v>
      </c>
      <c r="D18" s="38" t="str">
        <f t="shared" si="1"/>
        <v>Endres, Oliver</v>
      </c>
      <c r="E18" s="39" t="str">
        <f t="shared" si="2"/>
        <v>RST-Mittelfranken</v>
      </c>
      <c r="F18" s="40" t="str">
        <f t="shared" si="3"/>
        <v>BMW M 135 i</v>
      </c>
      <c r="G18" s="39">
        <f t="shared" si="4"/>
        <v>0</v>
      </c>
      <c r="H18" s="39">
        <f t="shared" si="5"/>
        <v>0</v>
      </c>
      <c r="I18" s="108">
        <v>0.0007451388888888888</v>
      </c>
      <c r="J18" s="120">
        <v>15.5</v>
      </c>
      <c r="K18" s="157">
        <v>20.5</v>
      </c>
    </row>
    <row r="19" spans="1:11" s="34" customFormat="1" ht="15" customHeight="1">
      <c r="A19" s="116">
        <f t="shared" si="6"/>
        <v>15</v>
      </c>
      <c r="B19" s="58">
        <v>123</v>
      </c>
      <c r="C19" s="37">
        <f t="shared" si="0"/>
        <v>20088</v>
      </c>
      <c r="D19" s="38" t="str">
        <f t="shared" si="1"/>
        <v>Süß, Inge</v>
      </c>
      <c r="E19" s="39" t="str">
        <f t="shared" si="2"/>
        <v>ASC Ansbach</v>
      </c>
      <c r="F19" s="40" t="str">
        <f t="shared" si="3"/>
        <v>BMW M 135 i</v>
      </c>
      <c r="G19" s="39">
        <f t="shared" si="4"/>
        <v>0</v>
      </c>
      <c r="H19" s="39">
        <f t="shared" si="5"/>
        <v>1</v>
      </c>
      <c r="I19" s="108">
        <v>0.0007496527777777778</v>
      </c>
      <c r="J19" s="120">
        <v>13</v>
      </c>
      <c r="K19" s="157">
        <v>18</v>
      </c>
    </row>
    <row r="20" spans="1:11" s="34" customFormat="1" ht="15" customHeight="1">
      <c r="A20" s="116">
        <f t="shared" si="6"/>
        <v>16</v>
      </c>
      <c r="B20" s="58">
        <v>58</v>
      </c>
      <c r="C20" s="37">
        <f t="shared" si="0"/>
        <v>0</v>
      </c>
      <c r="D20" s="38" t="str">
        <f t="shared" si="1"/>
        <v>Hüttinger, Stefan</v>
      </c>
      <c r="E20" s="39" t="str">
        <f t="shared" si="2"/>
        <v>MSC Jura</v>
      </c>
      <c r="F20" s="40" t="str">
        <f t="shared" si="3"/>
        <v>VW Polo G40</v>
      </c>
      <c r="G20" s="39">
        <f t="shared" si="4"/>
        <v>0</v>
      </c>
      <c r="H20" s="39">
        <f t="shared" si="5"/>
        <v>0</v>
      </c>
      <c r="I20" s="108">
        <v>0.0007561342592592592</v>
      </c>
      <c r="J20" s="120">
        <v>16.333333333333332</v>
      </c>
      <c r="K20" s="157">
        <v>15.5</v>
      </c>
    </row>
    <row r="21" spans="1:11" s="34" customFormat="1" ht="15" customHeight="1">
      <c r="A21" s="116">
        <f t="shared" si="6"/>
        <v>17</v>
      </c>
      <c r="B21" s="58">
        <v>43</v>
      </c>
      <c r="C21" s="37">
        <f t="shared" si="0"/>
        <v>13065</v>
      </c>
      <c r="D21" s="38" t="str">
        <f t="shared" si="1"/>
        <v>Winter, Thomas</v>
      </c>
      <c r="E21" s="39" t="str">
        <f t="shared" si="2"/>
        <v>MSC Jura</v>
      </c>
      <c r="F21" s="40" t="str">
        <f t="shared" si="3"/>
        <v>VW Polo</v>
      </c>
      <c r="G21" s="39">
        <f t="shared" si="4"/>
        <v>0</v>
      </c>
      <c r="H21" s="39">
        <f t="shared" si="5"/>
        <v>0</v>
      </c>
      <c r="I21" s="108">
        <v>0.0007606481481481482</v>
      </c>
      <c r="J21" s="120">
        <v>16.333333333333332</v>
      </c>
      <c r="K21" s="157">
        <v>13</v>
      </c>
    </row>
    <row r="22" spans="1:11" s="34" customFormat="1" ht="15" customHeight="1">
      <c r="A22" s="116">
        <f t="shared" si="6"/>
        <v>18</v>
      </c>
      <c r="B22" s="58">
        <v>222</v>
      </c>
      <c r="C22" s="37">
        <f t="shared" si="0"/>
        <v>13612</v>
      </c>
      <c r="D22" s="38" t="str">
        <f t="shared" si="1"/>
        <v>Dietrich, Corinna</v>
      </c>
      <c r="E22" s="39" t="str">
        <f t="shared" si="2"/>
        <v>MSC Bechhofen</v>
      </c>
      <c r="F22" s="40" t="str">
        <f t="shared" si="3"/>
        <v>VW Polo</v>
      </c>
      <c r="G22" s="39">
        <f t="shared" si="4"/>
        <v>0</v>
      </c>
      <c r="H22" s="39">
        <f t="shared" si="5"/>
        <v>1</v>
      </c>
      <c r="I22" s="108">
        <v>0.0007660879629629629</v>
      </c>
      <c r="J22" s="120">
        <v>16.333333333333332</v>
      </c>
      <c r="K22" s="157">
        <v>10.5</v>
      </c>
    </row>
    <row r="23" spans="1:11" s="34" customFormat="1" ht="15" customHeight="1">
      <c r="A23" s="116">
        <f t="shared" si="6"/>
        <v>19</v>
      </c>
      <c r="B23" s="58">
        <v>613</v>
      </c>
      <c r="C23" s="37">
        <f t="shared" si="0"/>
        <v>11655</v>
      </c>
      <c r="D23" s="38" t="str">
        <f t="shared" si="1"/>
        <v>Mitsch, Dieter</v>
      </c>
      <c r="E23" s="39" t="str">
        <f t="shared" si="2"/>
        <v>AC Gunzenhausen</v>
      </c>
      <c r="F23" s="40" t="str">
        <f t="shared" si="3"/>
        <v>Suzuki Swift</v>
      </c>
      <c r="G23" s="39">
        <f t="shared" si="4"/>
        <v>0</v>
      </c>
      <c r="H23" s="39">
        <f t="shared" si="5"/>
        <v>0</v>
      </c>
      <c r="I23" s="108">
        <v>0.0007674768518518518</v>
      </c>
      <c r="J23" s="120">
        <v>13</v>
      </c>
      <c r="K23" s="157">
        <v>8</v>
      </c>
    </row>
    <row r="24" spans="1:11" s="34" customFormat="1" ht="15" customHeight="1">
      <c r="A24" s="116">
        <f t="shared" si="6"/>
        <v>20</v>
      </c>
      <c r="B24" s="58">
        <v>133</v>
      </c>
      <c r="C24" s="37">
        <f t="shared" si="0"/>
        <v>20202</v>
      </c>
      <c r="D24" s="38" t="str">
        <f t="shared" si="1"/>
        <v>Ehrngruber, Martin</v>
      </c>
      <c r="E24" s="39" t="str">
        <f t="shared" si="2"/>
        <v>MSC Jura</v>
      </c>
      <c r="F24" s="40" t="str">
        <f t="shared" si="3"/>
        <v>VW Polo</v>
      </c>
      <c r="G24" s="39">
        <f t="shared" si="4"/>
        <v>0</v>
      </c>
      <c r="H24" s="39">
        <f t="shared" si="5"/>
        <v>0</v>
      </c>
      <c r="I24" s="108">
        <v>0.0007693287037037036</v>
      </c>
      <c r="J24" s="120">
        <v>9.666666666666666</v>
      </c>
      <c r="K24" s="157">
        <v>5.5</v>
      </c>
    </row>
    <row r="25" spans="1:11" s="34" customFormat="1" ht="15" customHeight="1">
      <c r="A25" s="116">
        <f t="shared" si="6"/>
        <v>21</v>
      </c>
      <c r="B25" s="58">
        <v>127</v>
      </c>
      <c r="C25" s="37">
        <f t="shared" si="0"/>
        <v>15446</v>
      </c>
      <c r="D25" s="38" t="str">
        <f t="shared" si="1"/>
        <v>Hollweg, Harald</v>
      </c>
      <c r="E25" s="39" t="str">
        <f t="shared" si="2"/>
        <v>RST-Mittelfranken</v>
      </c>
      <c r="F25" s="40" t="str">
        <f t="shared" si="3"/>
        <v>VW Polo</v>
      </c>
      <c r="G25" s="39">
        <f t="shared" si="4"/>
        <v>0</v>
      </c>
      <c r="H25" s="39">
        <f t="shared" si="5"/>
        <v>0</v>
      </c>
      <c r="I25" s="108">
        <v>0.0007703703703703704</v>
      </c>
      <c r="J25" s="120">
        <v>9.666666666666666</v>
      </c>
      <c r="K25" s="157">
        <v>3</v>
      </c>
    </row>
    <row r="26" spans="1:11" s="34" customFormat="1" ht="15" customHeight="1">
      <c r="A26" s="116">
        <f t="shared" si="6"/>
        <v>22</v>
      </c>
      <c r="B26" s="58">
        <v>230</v>
      </c>
      <c r="C26" s="37">
        <f t="shared" si="0"/>
        <v>15448</v>
      </c>
      <c r="D26" s="38" t="str">
        <f t="shared" si="1"/>
        <v>Erler, Rudolf</v>
      </c>
      <c r="E26" s="39" t="str">
        <f t="shared" si="2"/>
        <v>ASVC Wieseth</v>
      </c>
      <c r="F26" s="40" t="str">
        <f t="shared" si="3"/>
        <v>BMW E 30 318 is</v>
      </c>
      <c r="G26" s="39">
        <f t="shared" si="4"/>
        <v>0</v>
      </c>
      <c r="H26" s="39">
        <f t="shared" si="5"/>
        <v>0</v>
      </c>
      <c r="I26" s="108">
        <v>0.0007747685185185185</v>
      </c>
      <c r="J26" s="120">
        <v>15.380952380952381</v>
      </c>
      <c r="K26" s="157">
        <v>16.333333333333332</v>
      </c>
    </row>
    <row r="27" spans="1:11" s="34" customFormat="1" ht="15" customHeight="1">
      <c r="A27" s="116">
        <f t="shared" si="6"/>
        <v>23</v>
      </c>
      <c r="B27" s="58">
        <v>233</v>
      </c>
      <c r="C27" s="37">
        <f t="shared" si="0"/>
        <v>15871</v>
      </c>
      <c r="D27" s="38" t="str">
        <f t="shared" si="1"/>
        <v>Göppel, Marco</v>
      </c>
      <c r="E27" s="39" t="str">
        <f t="shared" si="2"/>
        <v>ASVC Wieseth</v>
      </c>
      <c r="F27" s="40" t="str">
        <f t="shared" si="3"/>
        <v>BMW E30 318 is</v>
      </c>
      <c r="G27" s="39">
        <f t="shared" si="4"/>
        <v>0</v>
      </c>
      <c r="H27" s="39">
        <f t="shared" si="5"/>
        <v>0</v>
      </c>
      <c r="I27" s="108">
        <v>0.0007748842592592591</v>
      </c>
      <c r="J27" s="120">
        <v>14.428571428571429</v>
      </c>
      <c r="K27" s="157">
        <v>15.380952380952381</v>
      </c>
    </row>
    <row r="28" spans="1:11" s="34" customFormat="1" ht="15" customHeight="1">
      <c r="A28" s="116">
        <f t="shared" si="6"/>
        <v>24</v>
      </c>
      <c r="B28" s="58">
        <v>221</v>
      </c>
      <c r="C28" s="37">
        <f t="shared" si="0"/>
        <v>20071</v>
      </c>
      <c r="D28" s="38" t="str">
        <f t="shared" si="1"/>
        <v>Schopf, Karl</v>
      </c>
      <c r="E28" s="39" t="str">
        <f t="shared" si="2"/>
        <v>ASC Ansbach</v>
      </c>
      <c r="F28" s="40" t="str">
        <f t="shared" si="3"/>
        <v>BMW M 1</v>
      </c>
      <c r="G28" s="39">
        <f t="shared" si="4"/>
        <v>0</v>
      </c>
      <c r="H28" s="39">
        <f t="shared" si="5"/>
        <v>0</v>
      </c>
      <c r="I28" s="108">
        <v>0.0007768564814814816</v>
      </c>
      <c r="J28" s="120">
        <v>10.5</v>
      </c>
      <c r="K28" s="157">
        <v>14.428571428571429</v>
      </c>
    </row>
    <row r="29" spans="1:11" s="34" customFormat="1" ht="15" customHeight="1">
      <c r="A29" s="116">
        <f t="shared" si="6"/>
        <v>25</v>
      </c>
      <c r="B29" s="58">
        <v>955</v>
      </c>
      <c r="C29" s="37">
        <f t="shared" si="0"/>
        <v>15264</v>
      </c>
      <c r="D29" s="38" t="str">
        <f t="shared" si="1"/>
        <v>Henninger, Florian</v>
      </c>
      <c r="E29" s="39" t="str">
        <f t="shared" si="2"/>
        <v>ASC Ansbach</v>
      </c>
      <c r="F29" s="40" t="str">
        <f t="shared" si="3"/>
        <v>Daihatsu Cuore</v>
      </c>
      <c r="G29" s="39">
        <f t="shared" si="4"/>
        <v>0</v>
      </c>
      <c r="H29" s="39">
        <f t="shared" si="5"/>
        <v>0</v>
      </c>
      <c r="I29" s="108">
        <v>0.0007795138888888889</v>
      </c>
      <c r="J29" s="120">
        <v>18</v>
      </c>
      <c r="K29" s="157">
        <v>13.476190476190476</v>
      </c>
    </row>
    <row r="30" spans="1:11" s="34" customFormat="1" ht="15" customHeight="1">
      <c r="A30" s="116">
        <f t="shared" si="6"/>
        <v>26</v>
      </c>
      <c r="B30" s="58">
        <v>102</v>
      </c>
      <c r="C30" s="37">
        <f t="shared" si="0"/>
        <v>20160</v>
      </c>
      <c r="D30" s="38" t="str">
        <f t="shared" si="1"/>
        <v>Nölp, Dieter</v>
      </c>
      <c r="E30" s="39" t="str">
        <f t="shared" si="2"/>
        <v>ASC Ansbach</v>
      </c>
      <c r="F30" s="40" t="str">
        <f t="shared" si="3"/>
        <v>Audi RS 3</v>
      </c>
      <c r="G30" s="39">
        <f t="shared" si="4"/>
        <v>0</v>
      </c>
      <c r="H30" s="39">
        <f t="shared" si="5"/>
        <v>0</v>
      </c>
      <c r="I30" s="108">
        <v>0.0007797453703703703</v>
      </c>
      <c r="J30" s="120">
        <v>8</v>
      </c>
      <c r="K30" s="157">
        <v>12.523809523809524</v>
      </c>
    </row>
    <row r="31" spans="1:11" s="34" customFormat="1" ht="15" customHeight="1">
      <c r="A31" s="116">
        <f t="shared" si="6"/>
        <v>27</v>
      </c>
      <c r="B31" s="58">
        <v>167</v>
      </c>
      <c r="C31" s="37">
        <f t="shared" si="0"/>
        <v>14253</v>
      </c>
      <c r="D31" s="38" t="str">
        <f t="shared" si="1"/>
        <v>Knorr, Christopher</v>
      </c>
      <c r="E31" s="39" t="str">
        <f t="shared" si="2"/>
        <v>MSC Jura</v>
      </c>
      <c r="F31" s="40" t="str">
        <f t="shared" si="3"/>
        <v>Seat Ibiza Cupra II</v>
      </c>
      <c r="G31" s="39">
        <f t="shared" si="4"/>
        <v>0</v>
      </c>
      <c r="H31" s="39">
        <f t="shared" si="5"/>
        <v>0</v>
      </c>
      <c r="I31" s="108">
        <v>0.0007831018518518518</v>
      </c>
      <c r="J31" s="120">
        <v>13.476190476190476</v>
      </c>
      <c r="K31" s="157">
        <v>11.571428571428571</v>
      </c>
    </row>
    <row r="32" spans="1:11" s="34" customFormat="1" ht="15" customHeight="1">
      <c r="A32" s="116">
        <f t="shared" si="6"/>
        <v>28</v>
      </c>
      <c r="B32" s="58">
        <v>9</v>
      </c>
      <c r="C32" s="37">
        <f t="shared" si="0"/>
        <v>12949</v>
      </c>
      <c r="D32" s="38" t="str">
        <f t="shared" si="1"/>
        <v>Kaiser, Michael</v>
      </c>
      <c r="E32" s="39" t="str">
        <f t="shared" si="2"/>
        <v>MSC Idarwald e.V.</v>
      </c>
      <c r="F32" s="40" t="str">
        <f t="shared" si="3"/>
        <v>Honda CRX</v>
      </c>
      <c r="G32" s="39">
        <f t="shared" si="4"/>
        <v>0</v>
      </c>
      <c r="H32" s="39">
        <f t="shared" si="5"/>
        <v>0</v>
      </c>
      <c r="I32" s="108">
        <v>0.0007871574074074073</v>
      </c>
      <c r="J32" s="120">
        <v>10.5</v>
      </c>
      <c r="K32" s="157">
        <v>10.619047619047619</v>
      </c>
    </row>
    <row r="33" spans="1:11" s="34" customFormat="1" ht="15" customHeight="1">
      <c r="A33" s="116">
        <f t="shared" si="6"/>
        <v>29</v>
      </c>
      <c r="B33" s="58">
        <v>122</v>
      </c>
      <c r="C33" s="37">
        <f t="shared" si="0"/>
        <v>20029</v>
      </c>
      <c r="D33" s="38" t="str">
        <f t="shared" si="1"/>
        <v>Hofmann, Joachim</v>
      </c>
      <c r="E33" s="39" t="str">
        <f t="shared" si="2"/>
        <v>ASC Ansbach</v>
      </c>
      <c r="F33" s="40" t="str">
        <f t="shared" si="3"/>
        <v>BMW M135i</v>
      </c>
      <c r="G33" s="39">
        <f t="shared" si="4"/>
        <v>0</v>
      </c>
      <c r="H33" s="39">
        <f t="shared" si="5"/>
        <v>0</v>
      </c>
      <c r="I33" s="108">
        <v>0.0007873842592592593</v>
      </c>
      <c r="J33" s="120">
        <v>5.5</v>
      </c>
      <c r="K33" s="157">
        <v>9.666666666666666</v>
      </c>
    </row>
    <row r="34" spans="1:11" s="34" customFormat="1" ht="15" customHeight="1">
      <c r="A34" s="116">
        <f t="shared" si="6"/>
        <v>30</v>
      </c>
      <c r="B34" s="58">
        <v>17</v>
      </c>
      <c r="C34" s="37">
        <f t="shared" si="0"/>
        <v>0</v>
      </c>
      <c r="D34" s="38" t="str">
        <f t="shared" si="1"/>
        <v>Kattinger, Tim</v>
      </c>
      <c r="E34" s="39" t="str">
        <f t="shared" si="2"/>
        <v>MSC Jura</v>
      </c>
      <c r="F34" s="40" t="str">
        <f t="shared" si="3"/>
        <v>BMW E 30 318 i</v>
      </c>
      <c r="G34" s="39">
        <f t="shared" si="4"/>
        <v>1</v>
      </c>
      <c r="H34" s="39">
        <f t="shared" si="5"/>
        <v>0</v>
      </c>
      <c r="I34" s="108">
        <v>0.0007927083333333333</v>
      </c>
      <c r="J34" s="120">
        <v>12.523809523809524</v>
      </c>
      <c r="K34" s="157">
        <v>8.714285714285714</v>
      </c>
    </row>
    <row r="35" spans="1:11" ht="15" customHeight="1">
      <c r="A35" s="116">
        <f t="shared" si="6"/>
        <v>31</v>
      </c>
      <c r="B35" s="109">
        <v>48</v>
      </c>
      <c r="C35" s="110">
        <f t="shared" si="0"/>
        <v>11597</v>
      </c>
      <c r="D35" s="38" t="str">
        <f t="shared" si="1"/>
        <v>Koch, Wieland</v>
      </c>
      <c r="E35" s="38" t="str">
        <f t="shared" si="2"/>
        <v>MSC Jura</v>
      </c>
      <c r="F35" s="39" t="str">
        <f t="shared" si="3"/>
        <v>NSU Jura</v>
      </c>
      <c r="G35" s="39">
        <f t="shared" si="4"/>
        <v>0</v>
      </c>
      <c r="H35" s="39">
        <f t="shared" si="5"/>
        <v>0</v>
      </c>
      <c r="I35" s="108">
        <v>0.0007969907407407408</v>
      </c>
      <c r="J35" s="120">
        <v>13</v>
      </c>
      <c r="K35" s="157">
        <v>7.761904761904763</v>
      </c>
    </row>
    <row r="36" spans="1:11" ht="15" customHeight="1">
      <c r="A36" s="116">
        <f t="shared" si="6"/>
        <v>32</v>
      </c>
      <c r="B36" s="109">
        <v>49</v>
      </c>
      <c r="C36" s="110">
        <f t="shared" si="0"/>
        <v>13940</v>
      </c>
      <c r="D36" s="38" t="str">
        <f t="shared" si="1"/>
        <v>Hoffmann, Rainer</v>
      </c>
      <c r="E36" s="38" t="str">
        <f t="shared" si="2"/>
        <v>ASC Ansbach</v>
      </c>
      <c r="F36" s="39" t="str">
        <f t="shared" si="3"/>
        <v>BMW 318 is</v>
      </c>
      <c r="G36" s="39">
        <f t="shared" si="4"/>
        <v>0</v>
      </c>
      <c r="H36" s="39">
        <f t="shared" si="5"/>
        <v>0</v>
      </c>
      <c r="I36" s="108">
        <v>0.0007983842592592593</v>
      </c>
      <c r="J36" s="120">
        <v>11.571428571428571</v>
      </c>
      <c r="K36" s="157">
        <v>6.80952380952381</v>
      </c>
    </row>
    <row r="37" spans="1:11" ht="15" customHeight="1">
      <c r="A37" s="116">
        <f t="shared" si="6"/>
        <v>33</v>
      </c>
      <c r="B37" s="109">
        <v>306</v>
      </c>
      <c r="C37" s="110">
        <f aca="true" t="shared" si="7" ref="C37:C68">IF(ISBLANK(B37),"",VLOOKUP(B37,Starter_Feld,2,FALSE))</f>
        <v>15767</v>
      </c>
      <c r="D37" s="38" t="str">
        <f aca="true" t="shared" si="8" ref="D37:D68">IF(ISBLANK(B37),"",VLOOKUP(B37,Starter_Feld,3,FALSE))</f>
        <v>Gregor, Roland</v>
      </c>
      <c r="E37" s="38" t="str">
        <f aca="true" t="shared" si="9" ref="E37:E68">IF(ISBLANK(B37),"",VLOOKUP(B37,Starter_Feld,4,FALSE))</f>
        <v>RST-Mittelfranken</v>
      </c>
      <c r="F37" s="39" t="str">
        <f aca="true" t="shared" si="10" ref="F37:F68">IF(ISBLANK(B37),"",VLOOKUP(B37,Starter_Feld,5,FALSE))</f>
        <v>Citröen AX</v>
      </c>
      <c r="G37" s="39">
        <f aca="true" t="shared" si="11" ref="G37:G68">IF(ISBLANK(B37),"",VLOOKUP(B37,Starter_Feld,7,FALSE))</f>
        <v>0</v>
      </c>
      <c r="H37" s="39">
        <f aca="true" t="shared" si="12" ref="H37:H68">IF(ISBLANK(B37),"",VLOOKUP(B37,Starter_Feld,8,FALSE))</f>
        <v>0</v>
      </c>
      <c r="I37" s="108">
        <v>0.0008006944444444445</v>
      </c>
      <c r="J37" s="120">
        <v>3</v>
      </c>
      <c r="K37" s="157">
        <v>5.857142857142858</v>
      </c>
    </row>
    <row r="38" spans="1:11" ht="15" customHeight="1">
      <c r="A38" s="116">
        <f t="shared" si="6"/>
        <v>34</v>
      </c>
      <c r="B38" s="109">
        <v>80</v>
      </c>
      <c r="C38" s="110">
        <f t="shared" si="7"/>
        <v>20248</v>
      </c>
      <c r="D38" s="38" t="str">
        <f t="shared" si="8"/>
        <v>Ernst, Rudolf</v>
      </c>
      <c r="E38" s="38" t="str">
        <f t="shared" si="9"/>
        <v>AC Gunzenhausen</v>
      </c>
      <c r="F38" s="39" t="str">
        <f t="shared" si="10"/>
        <v>VW Polo</v>
      </c>
      <c r="G38" s="39">
        <f t="shared" si="11"/>
        <v>0</v>
      </c>
      <c r="H38" s="39">
        <f t="shared" si="12"/>
        <v>0</v>
      </c>
      <c r="I38" s="108">
        <v>0.0008011574074074074</v>
      </c>
      <c r="J38" s="120">
        <v>6.333333333333332</v>
      </c>
      <c r="K38" s="157">
        <v>4.904761904761905</v>
      </c>
    </row>
    <row r="39" spans="1:11" ht="15" customHeight="1">
      <c r="A39" s="116">
        <f t="shared" si="6"/>
        <v>35</v>
      </c>
      <c r="B39" s="109">
        <v>771</v>
      </c>
      <c r="C39" s="110">
        <f t="shared" si="7"/>
        <v>15773</v>
      </c>
      <c r="D39" s="38" t="str">
        <f t="shared" si="8"/>
        <v>Brell, Thomas</v>
      </c>
      <c r="E39" s="38" t="str">
        <f t="shared" si="9"/>
        <v>RTC Hesselberg</v>
      </c>
      <c r="F39" s="39" t="str">
        <f t="shared" si="10"/>
        <v>Honda Civic/CRX</v>
      </c>
      <c r="G39" s="39">
        <f t="shared" si="11"/>
        <v>0</v>
      </c>
      <c r="H39" s="39">
        <f t="shared" si="12"/>
        <v>0</v>
      </c>
      <c r="I39" s="108">
        <v>0.0008018518518518519</v>
      </c>
      <c r="J39" s="120">
        <v>8</v>
      </c>
      <c r="K39" s="157">
        <v>3.9523809523809526</v>
      </c>
    </row>
    <row r="40" spans="1:11" ht="15" customHeight="1">
      <c r="A40" s="116">
        <f t="shared" si="6"/>
        <v>36</v>
      </c>
      <c r="B40" s="109">
        <v>434</v>
      </c>
      <c r="C40" s="110">
        <f t="shared" si="7"/>
        <v>0</v>
      </c>
      <c r="D40" s="38" t="str">
        <f t="shared" si="8"/>
        <v>Eckert, Michael</v>
      </c>
      <c r="E40" s="38" t="str">
        <f t="shared" si="9"/>
        <v>MSC Jura</v>
      </c>
      <c r="F40" s="39" t="str">
        <f t="shared" si="10"/>
        <v>VW Polo</v>
      </c>
      <c r="G40" s="39">
        <f t="shared" si="11"/>
        <v>0</v>
      </c>
      <c r="H40" s="39">
        <f t="shared" si="12"/>
        <v>0</v>
      </c>
      <c r="I40" s="108">
        <v>0.000815625</v>
      </c>
      <c r="J40" s="120">
        <v>3</v>
      </c>
      <c r="K40" s="157">
        <v>3</v>
      </c>
    </row>
    <row r="41" spans="1:11" ht="15" customHeight="1">
      <c r="A41" s="116">
        <f t="shared" si="6"/>
        <v>37</v>
      </c>
      <c r="B41" s="109">
        <v>56</v>
      </c>
      <c r="C41" s="110">
        <f t="shared" si="7"/>
        <v>16072</v>
      </c>
      <c r="D41" s="38" t="str">
        <f t="shared" si="8"/>
        <v>Schwarz, Günter</v>
      </c>
      <c r="E41" s="38" t="str">
        <f t="shared" si="9"/>
        <v>MSC Bechhofen</v>
      </c>
      <c r="F41" s="39" t="str">
        <f t="shared" si="10"/>
        <v>BMW 320 d</v>
      </c>
      <c r="G41" s="39">
        <f t="shared" si="11"/>
        <v>0</v>
      </c>
      <c r="H41" s="39">
        <f t="shared" si="12"/>
        <v>0</v>
      </c>
      <c r="I41" s="108">
        <v>0.0008185231481481482</v>
      </c>
      <c r="J41" s="120">
        <v>3</v>
      </c>
      <c r="K41" s="157">
        <v>20.5</v>
      </c>
    </row>
    <row r="42" spans="1:11" ht="15" customHeight="1">
      <c r="A42" s="116">
        <f t="shared" si="6"/>
        <v>38</v>
      </c>
      <c r="B42" s="109">
        <v>5</v>
      </c>
      <c r="C42" s="110">
        <f t="shared" si="7"/>
        <v>14884</v>
      </c>
      <c r="D42" s="38" t="str">
        <f t="shared" si="8"/>
        <v>Werner, Jochen</v>
      </c>
      <c r="E42" s="38" t="str">
        <f t="shared" si="9"/>
        <v>RST-Mittelfranken</v>
      </c>
      <c r="F42" s="39" t="str">
        <f t="shared" si="10"/>
        <v>BMW E36 318 ti</v>
      </c>
      <c r="G42" s="39">
        <f t="shared" si="11"/>
        <v>0</v>
      </c>
      <c r="H42" s="39">
        <f t="shared" si="12"/>
        <v>0</v>
      </c>
      <c r="I42" s="108">
        <v>0.0008197962962962962</v>
      </c>
      <c r="J42" s="120">
        <v>10.619047619047619</v>
      </c>
      <c r="K42" s="157">
        <v>18</v>
      </c>
    </row>
    <row r="43" spans="1:11" ht="15" customHeight="1">
      <c r="A43" s="116">
        <f t="shared" si="6"/>
        <v>39</v>
      </c>
      <c r="B43" s="109">
        <v>420</v>
      </c>
      <c r="C43" s="110">
        <f t="shared" si="7"/>
        <v>16164</v>
      </c>
      <c r="D43" s="38" t="str">
        <f t="shared" si="8"/>
        <v>Kohl, Rainer</v>
      </c>
      <c r="E43" s="38" t="str">
        <f t="shared" si="9"/>
        <v>MSC Jura</v>
      </c>
      <c r="F43" s="39" t="str">
        <f t="shared" si="10"/>
        <v>Opel Adam</v>
      </c>
      <c r="G43" s="39">
        <f t="shared" si="11"/>
        <v>0</v>
      </c>
      <c r="H43" s="39">
        <f t="shared" si="12"/>
        <v>0</v>
      </c>
      <c r="I43" s="108">
        <v>0.0008292824074074074</v>
      </c>
      <c r="J43" s="120">
        <v>9.666666666666666</v>
      </c>
      <c r="K43" s="157">
        <v>15.5</v>
      </c>
    </row>
    <row r="44" spans="1:11" ht="15" customHeight="1">
      <c r="A44" s="116">
        <f t="shared" si="6"/>
        <v>40</v>
      </c>
      <c r="B44" s="109">
        <v>55</v>
      </c>
      <c r="C44" s="110">
        <f t="shared" si="7"/>
        <v>15356</v>
      </c>
      <c r="D44" s="38" t="str">
        <f t="shared" si="8"/>
        <v>Henninger, Barbara</v>
      </c>
      <c r="E44" s="38" t="str">
        <f t="shared" si="9"/>
        <v>ASC Ansbach</v>
      </c>
      <c r="F44" s="39" t="str">
        <f t="shared" si="10"/>
        <v>Daihatsu Cuore</v>
      </c>
      <c r="G44" s="39">
        <f t="shared" si="11"/>
        <v>0</v>
      </c>
      <c r="H44" s="39">
        <f t="shared" si="12"/>
        <v>1</v>
      </c>
      <c r="I44" s="108">
        <v>0.0008315972222222223</v>
      </c>
      <c r="J44" s="120">
        <v>8</v>
      </c>
      <c r="K44" s="157">
        <v>13</v>
      </c>
    </row>
    <row r="45" spans="1:11" ht="15" customHeight="1">
      <c r="A45" s="116">
        <f t="shared" si="6"/>
        <v>41</v>
      </c>
      <c r="B45" s="109">
        <v>165</v>
      </c>
      <c r="C45" s="110">
        <f t="shared" si="7"/>
        <v>12772</v>
      </c>
      <c r="D45" s="38" t="str">
        <f t="shared" si="8"/>
        <v>Ziegler, Erich</v>
      </c>
      <c r="E45" s="38" t="str">
        <f t="shared" si="9"/>
        <v>ASC Ansbach</v>
      </c>
      <c r="F45" s="39" t="str">
        <f t="shared" si="10"/>
        <v>Daihatsu Cuore</v>
      </c>
      <c r="G45" s="39">
        <f t="shared" si="11"/>
        <v>0</v>
      </c>
      <c r="H45" s="39">
        <f t="shared" si="12"/>
        <v>0</v>
      </c>
      <c r="I45" s="108">
        <v>0.0008377314814814814</v>
      </c>
      <c r="J45" s="120">
        <v>3</v>
      </c>
      <c r="K45" s="157">
        <v>10.5</v>
      </c>
    </row>
    <row r="46" spans="1:11" ht="15" customHeight="1">
      <c r="A46" s="116">
        <f t="shared" si="6"/>
        <v>42</v>
      </c>
      <c r="B46" s="109">
        <v>217</v>
      </c>
      <c r="C46" s="110">
        <f t="shared" si="7"/>
        <v>0</v>
      </c>
      <c r="D46" s="38" t="str">
        <f t="shared" si="8"/>
        <v>Bayerlein, Manuel</v>
      </c>
      <c r="E46" s="38" t="str">
        <f t="shared" si="9"/>
        <v>MSC Jura</v>
      </c>
      <c r="F46" s="39" t="str">
        <f t="shared" si="10"/>
        <v>BMW 320 i</v>
      </c>
      <c r="G46" s="39">
        <f t="shared" si="11"/>
        <v>1</v>
      </c>
      <c r="H46" s="39">
        <f t="shared" si="12"/>
        <v>0</v>
      </c>
      <c r="I46" s="108">
        <v>0.0008410879629629631</v>
      </c>
      <c r="J46" s="120">
        <v>8.714285714285714</v>
      </c>
      <c r="K46" s="157">
        <v>8</v>
      </c>
    </row>
    <row r="47" spans="1:11" ht="15" customHeight="1">
      <c r="A47" s="116">
        <f t="shared" si="6"/>
        <v>43</v>
      </c>
      <c r="B47" s="109">
        <v>155</v>
      </c>
      <c r="C47" s="110">
        <f t="shared" si="7"/>
        <v>16188</v>
      </c>
      <c r="D47" s="38" t="str">
        <f t="shared" si="8"/>
        <v>Werner, Verena</v>
      </c>
      <c r="E47" s="38" t="str">
        <f t="shared" si="9"/>
        <v>RST-Mittelfranken</v>
      </c>
      <c r="F47" s="39" t="str">
        <f t="shared" si="10"/>
        <v>BMW E36 318 ti</v>
      </c>
      <c r="G47" s="39">
        <f t="shared" si="11"/>
        <v>1</v>
      </c>
      <c r="H47" s="39">
        <f t="shared" si="12"/>
        <v>1</v>
      </c>
      <c r="I47" s="108">
        <v>0.0008486111111111111</v>
      </c>
      <c r="J47" s="120">
        <v>7.761904761904763</v>
      </c>
      <c r="K47" s="157">
        <v>5.5</v>
      </c>
    </row>
    <row r="48" spans="1:11" ht="15" customHeight="1">
      <c r="A48" s="116">
        <f t="shared" si="6"/>
        <v>44</v>
      </c>
      <c r="B48" s="109">
        <v>28</v>
      </c>
      <c r="C48" s="110">
        <f t="shared" si="7"/>
        <v>16179</v>
      </c>
      <c r="D48" s="38" t="str">
        <f t="shared" si="8"/>
        <v>Satzinger, Dieter</v>
      </c>
      <c r="E48" s="38" t="str">
        <f t="shared" si="9"/>
        <v>MSC Jura</v>
      </c>
      <c r="F48" s="39" t="str">
        <f t="shared" si="10"/>
        <v>Honda Civic Type R</v>
      </c>
      <c r="G48" s="39">
        <f t="shared" si="11"/>
        <v>0</v>
      </c>
      <c r="H48" s="39">
        <f t="shared" si="12"/>
        <v>0</v>
      </c>
      <c r="I48" s="108">
        <v>0.0008626157407407407</v>
      </c>
      <c r="J48" s="120">
        <v>6.80952380952381</v>
      </c>
      <c r="K48" s="157">
        <v>3</v>
      </c>
    </row>
    <row r="49" spans="1:11" ht="15" customHeight="1">
      <c r="A49" s="116">
        <f t="shared" si="6"/>
        <v>45</v>
      </c>
      <c r="B49" s="109">
        <v>317</v>
      </c>
      <c r="C49" s="110">
        <f t="shared" si="7"/>
        <v>0</v>
      </c>
      <c r="D49" s="38" t="str">
        <f t="shared" si="8"/>
        <v>Bornschlegl, Leopold</v>
      </c>
      <c r="E49" s="38" t="str">
        <f t="shared" si="9"/>
        <v>MSC Jura</v>
      </c>
      <c r="F49" s="39" t="str">
        <f t="shared" si="10"/>
        <v>BMW 320 i</v>
      </c>
      <c r="G49" s="39">
        <f t="shared" si="11"/>
        <v>1</v>
      </c>
      <c r="H49" s="39">
        <f t="shared" si="12"/>
        <v>0</v>
      </c>
      <c r="I49" s="108">
        <v>0.0008630833333333332</v>
      </c>
      <c r="J49" s="120">
        <v>5.857142857142858</v>
      </c>
      <c r="K49" s="157">
        <v>22.545454545454547</v>
      </c>
    </row>
    <row r="50" spans="1:11" ht="15" customHeight="1">
      <c r="A50" s="116">
        <f t="shared" si="6"/>
        <v>46</v>
      </c>
      <c r="B50" s="109">
        <v>779</v>
      </c>
      <c r="C50" s="110">
        <f t="shared" si="7"/>
        <v>20042</v>
      </c>
      <c r="D50" s="38" t="str">
        <f t="shared" si="8"/>
        <v>Schwarz, Georg</v>
      </c>
      <c r="E50" s="38" t="str">
        <f t="shared" si="9"/>
        <v>RTC Hesselberg</v>
      </c>
      <c r="F50" s="39" t="str">
        <f t="shared" si="10"/>
        <v>Honda Civic/CRX</v>
      </c>
      <c r="G50" s="39">
        <f t="shared" si="11"/>
        <v>0</v>
      </c>
      <c r="H50" s="39">
        <f t="shared" si="12"/>
        <v>0</v>
      </c>
      <c r="I50" s="108">
        <v>0.0008642407407407407</v>
      </c>
      <c r="J50" s="120">
        <v>5.5</v>
      </c>
      <c r="K50" s="157">
        <v>22.09090909090909</v>
      </c>
    </row>
    <row r="51" spans="1:11" ht="15" customHeight="1">
      <c r="A51" s="116">
        <f aca="true" t="shared" si="13" ref="A51:A102">IF(ISBLANK(B51),"",A50+1)</f>
        <v>47</v>
      </c>
      <c r="B51" s="109">
        <v>94</v>
      </c>
      <c r="C51" s="110">
        <f t="shared" si="7"/>
        <v>0</v>
      </c>
      <c r="D51" s="38" t="str">
        <f t="shared" si="8"/>
        <v>Jäger, Sven</v>
      </c>
      <c r="E51" s="38">
        <f t="shared" si="9"/>
        <v>0</v>
      </c>
      <c r="F51" s="39" t="str">
        <f t="shared" si="10"/>
        <v>Opel Corsa E</v>
      </c>
      <c r="G51" s="39">
        <f t="shared" si="11"/>
        <v>0</v>
      </c>
      <c r="H51" s="39">
        <f t="shared" si="12"/>
        <v>0</v>
      </c>
      <c r="I51" s="108">
        <v>0.0008753472222222222</v>
      </c>
      <c r="J51" s="120">
        <v>3</v>
      </c>
      <c r="K51" s="157">
        <v>21.636363636363637</v>
      </c>
    </row>
    <row r="52" spans="1:11" ht="15" customHeight="1">
      <c r="A52" s="116">
        <f t="shared" si="13"/>
        <v>48</v>
      </c>
      <c r="B52" s="109">
        <v>20</v>
      </c>
      <c r="C52" s="110">
        <f t="shared" si="7"/>
        <v>20268</v>
      </c>
      <c r="D52" s="38" t="str">
        <f t="shared" si="8"/>
        <v>Walter, Gerhard</v>
      </c>
      <c r="E52" s="38" t="str">
        <f t="shared" si="9"/>
        <v>AC Gunzenhausen</v>
      </c>
      <c r="F52" s="39" t="str">
        <f t="shared" si="10"/>
        <v>BMW E36</v>
      </c>
      <c r="G52" s="39">
        <f t="shared" si="11"/>
        <v>0</v>
      </c>
      <c r="H52" s="39">
        <f t="shared" si="12"/>
        <v>0</v>
      </c>
      <c r="I52" s="108">
        <v>0.0008813657407407407</v>
      </c>
      <c r="J52" s="120">
        <v>4.904761904761905</v>
      </c>
      <c r="K52" s="157">
        <v>21.181818181818183</v>
      </c>
    </row>
    <row r="53" spans="1:11" ht="15" customHeight="1">
      <c r="A53" s="116">
        <f t="shared" si="13"/>
        <v>49</v>
      </c>
      <c r="B53" s="109">
        <v>57</v>
      </c>
      <c r="C53" s="110">
        <f t="shared" si="7"/>
        <v>0</v>
      </c>
      <c r="D53" s="38" t="str">
        <f t="shared" si="8"/>
        <v>Bohlig, Marcus</v>
      </c>
      <c r="E53" s="38" t="str">
        <f t="shared" si="9"/>
        <v>MSC Jura</v>
      </c>
      <c r="F53" s="39" t="str">
        <f t="shared" si="10"/>
        <v>VW Polo G40</v>
      </c>
      <c r="G53" s="39">
        <f t="shared" si="11"/>
        <v>1</v>
      </c>
      <c r="H53" s="39">
        <f t="shared" si="12"/>
        <v>0</v>
      </c>
      <c r="I53" s="108">
        <v>0.0008944490740740742</v>
      </c>
      <c r="J53" s="120">
        <v>3.9523809523809526</v>
      </c>
      <c r="K53" s="157">
        <v>20.727272727272727</v>
      </c>
    </row>
    <row r="54" spans="1:11" ht="15" customHeight="1">
      <c r="A54" s="116">
        <f t="shared" si="13"/>
        <v>50</v>
      </c>
      <c r="B54" s="109">
        <v>37</v>
      </c>
      <c r="C54" s="110">
        <f t="shared" si="7"/>
        <v>0</v>
      </c>
      <c r="D54" s="38" t="str">
        <f t="shared" si="8"/>
        <v>Haberkern, Pia</v>
      </c>
      <c r="E54" s="38" t="str">
        <f t="shared" si="9"/>
        <v>MSC Jura</v>
      </c>
      <c r="F54" s="39" t="str">
        <f t="shared" si="10"/>
        <v>Opel Astra GSI</v>
      </c>
      <c r="G54" s="39">
        <f t="shared" si="11"/>
        <v>1</v>
      </c>
      <c r="H54" s="39">
        <f t="shared" si="12"/>
        <v>1</v>
      </c>
      <c r="I54" s="108">
        <v>0.0010296296296296297</v>
      </c>
      <c r="J54" s="120">
        <v>3</v>
      </c>
      <c r="K54" s="157">
        <v>20.272727272727273</v>
      </c>
    </row>
    <row r="55" spans="1:11" ht="15" customHeight="1">
      <c r="A55" s="116">
        <f t="shared" si="13"/>
      </c>
      <c r="B55" s="109"/>
      <c r="C55" s="110">
        <f t="shared" si="7"/>
      </c>
      <c r="D55" s="38">
        <f t="shared" si="8"/>
      </c>
      <c r="E55" s="38">
        <f t="shared" si="9"/>
      </c>
      <c r="F55" s="39">
        <f t="shared" si="10"/>
      </c>
      <c r="G55" s="39">
        <f t="shared" si="11"/>
      </c>
      <c r="H55" s="39">
        <f t="shared" si="12"/>
      </c>
      <c r="I55" s="108"/>
      <c r="J55" s="120"/>
      <c r="K55" s="157">
        <f aca="true" t="shared" si="14" ref="K55:K102">IF(ISBLANK(B55),"",1)</f>
      </c>
    </row>
    <row r="56" spans="1:11" ht="15" customHeight="1">
      <c r="A56" s="116">
        <f t="shared" si="13"/>
      </c>
      <c r="B56" s="109"/>
      <c r="C56" s="110">
        <f t="shared" si="7"/>
      </c>
      <c r="D56" s="38">
        <f t="shared" si="8"/>
      </c>
      <c r="E56" s="38">
        <f t="shared" si="9"/>
      </c>
      <c r="F56" s="39">
        <f t="shared" si="10"/>
      </c>
      <c r="G56" s="39">
        <f t="shared" si="11"/>
      </c>
      <c r="H56" s="39">
        <f t="shared" si="12"/>
      </c>
      <c r="I56" s="108"/>
      <c r="J56" s="120"/>
      <c r="K56" s="157">
        <f t="shared" si="14"/>
      </c>
    </row>
    <row r="57" spans="1:11" ht="15" customHeight="1">
      <c r="A57" s="116">
        <f t="shared" si="13"/>
      </c>
      <c r="B57" s="109"/>
      <c r="C57" s="110">
        <f t="shared" si="7"/>
      </c>
      <c r="D57" s="38">
        <f t="shared" si="8"/>
      </c>
      <c r="E57" s="38">
        <f t="shared" si="9"/>
      </c>
      <c r="F57" s="39">
        <f t="shared" si="10"/>
      </c>
      <c r="G57" s="39">
        <f t="shared" si="11"/>
      </c>
      <c r="H57" s="39">
        <f t="shared" si="12"/>
      </c>
      <c r="I57" s="108"/>
      <c r="J57" s="120"/>
      <c r="K57" s="157">
        <f t="shared" si="14"/>
      </c>
    </row>
    <row r="58" spans="1:11" ht="15" customHeight="1">
      <c r="A58" s="116">
        <f t="shared" si="13"/>
      </c>
      <c r="B58" s="109"/>
      <c r="C58" s="110">
        <f t="shared" si="7"/>
      </c>
      <c r="D58" s="38">
        <f t="shared" si="8"/>
      </c>
      <c r="E58" s="38">
        <f t="shared" si="9"/>
      </c>
      <c r="F58" s="39">
        <f t="shared" si="10"/>
      </c>
      <c r="G58" s="39">
        <f t="shared" si="11"/>
      </c>
      <c r="H58" s="39">
        <f t="shared" si="12"/>
      </c>
      <c r="I58" s="108"/>
      <c r="J58" s="120"/>
      <c r="K58" s="157">
        <f t="shared" si="14"/>
      </c>
    </row>
    <row r="59" spans="1:11" ht="15" customHeight="1">
      <c r="A59" s="116">
        <f t="shared" si="13"/>
      </c>
      <c r="B59" s="109"/>
      <c r="C59" s="110">
        <f t="shared" si="7"/>
      </c>
      <c r="D59" s="38">
        <f t="shared" si="8"/>
      </c>
      <c r="E59" s="38">
        <f t="shared" si="9"/>
      </c>
      <c r="F59" s="39">
        <f t="shared" si="10"/>
      </c>
      <c r="G59" s="39">
        <f t="shared" si="11"/>
      </c>
      <c r="H59" s="39">
        <f t="shared" si="12"/>
      </c>
      <c r="I59" s="108"/>
      <c r="J59" s="120"/>
      <c r="K59" s="157">
        <f t="shared" si="14"/>
      </c>
    </row>
    <row r="60" spans="1:11" ht="15" customHeight="1">
      <c r="A60" s="116">
        <f t="shared" si="13"/>
      </c>
      <c r="B60" s="109"/>
      <c r="C60" s="110">
        <f t="shared" si="7"/>
      </c>
      <c r="D60" s="38">
        <f t="shared" si="8"/>
      </c>
      <c r="E60" s="38">
        <f t="shared" si="9"/>
      </c>
      <c r="F60" s="39">
        <f t="shared" si="10"/>
      </c>
      <c r="G60" s="39">
        <f t="shared" si="11"/>
      </c>
      <c r="H60" s="39">
        <f t="shared" si="12"/>
      </c>
      <c r="I60" s="108"/>
      <c r="J60" s="120"/>
      <c r="K60" s="157">
        <f t="shared" si="14"/>
      </c>
    </row>
    <row r="61" spans="1:11" ht="15" customHeight="1">
      <c r="A61" s="116">
        <f t="shared" si="13"/>
      </c>
      <c r="B61" s="109"/>
      <c r="C61" s="110">
        <f t="shared" si="7"/>
      </c>
      <c r="D61" s="38">
        <f t="shared" si="8"/>
      </c>
      <c r="E61" s="38">
        <f t="shared" si="9"/>
      </c>
      <c r="F61" s="39">
        <f t="shared" si="10"/>
      </c>
      <c r="G61" s="39">
        <f t="shared" si="11"/>
      </c>
      <c r="H61" s="39">
        <f t="shared" si="12"/>
      </c>
      <c r="I61" s="108"/>
      <c r="J61" s="120"/>
      <c r="K61" s="157">
        <f t="shared" si="14"/>
      </c>
    </row>
    <row r="62" spans="1:11" ht="15" customHeight="1">
      <c r="A62" s="116">
        <f t="shared" si="13"/>
      </c>
      <c r="B62" s="109"/>
      <c r="C62" s="110">
        <f t="shared" si="7"/>
      </c>
      <c r="D62" s="38">
        <f t="shared" si="8"/>
      </c>
      <c r="E62" s="38">
        <f t="shared" si="9"/>
      </c>
      <c r="F62" s="39">
        <f t="shared" si="10"/>
      </c>
      <c r="G62" s="39">
        <f t="shared" si="11"/>
      </c>
      <c r="H62" s="39">
        <f t="shared" si="12"/>
      </c>
      <c r="I62" s="108"/>
      <c r="J62" s="120"/>
      <c r="K62" s="157">
        <f t="shared" si="14"/>
      </c>
    </row>
    <row r="63" spans="1:11" ht="15" customHeight="1">
      <c r="A63" s="116">
        <f t="shared" si="13"/>
      </c>
      <c r="B63" s="109"/>
      <c r="C63" s="110">
        <f t="shared" si="7"/>
      </c>
      <c r="D63" s="38">
        <f t="shared" si="8"/>
      </c>
      <c r="E63" s="38">
        <f t="shared" si="9"/>
      </c>
      <c r="F63" s="39">
        <f t="shared" si="10"/>
      </c>
      <c r="G63" s="39">
        <f t="shared" si="11"/>
      </c>
      <c r="H63" s="39">
        <f t="shared" si="12"/>
      </c>
      <c r="I63" s="108"/>
      <c r="J63" s="120"/>
      <c r="K63" s="157">
        <f t="shared" si="14"/>
      </c>
    </row>
    <row r="64" spans="1:11" ht="15" customHeight="1">
      <c r="A64" s="116">
        <f t="shared" si="13"/>
      </c>
      <c r="B64" s="109"/>
      <c r="C64" s="110">
        <f t="shared" si="7"/>
      </c>
      <c r="D64" s="38">
        <f t="shared" si="8"/>
      </c>
      <c r="E64" s="38">
        <f t="shared" si="9"/>
      </c>
      <c r="F64" s="39">
        <f t="shared" si="10"/>
      </c>
      <c r="G64" s="39">
        <f t="shared" si="11"/>
      </c>
      <c r="H64" s="39">
        <f t="shared" si="12"/>
      </c>
      <c r="I64" s="108"/>
      <c r="J64" s="120"/>
      <c r="K64" s="157">
        <f t="shared" si="14"/>
      </c>
    </row>
    <row r="65" spans="1:11" ht="15" customHeight="1">
      <c r="A65" s="116">
        <f t="shared" si="13"/>
      </c>
      <c r="B65" s="109"/>
      <c r="C65" s="110">
        <f t="shared" si="7"/>
      </c>
      <c r="D65" s="38">
        <f t="shared" si="8"/>
      </c>
      <c r="E65" s="38">
        <f t="shared" si="9"/>
      </c>
      <c r="F65" s="39">
        <f t="shared" si="10"/>
      </c>
      <c r="G65" s="39">
        <f t="shared" si="11"/>
      </c>
      <c r="H65" s="39">
        <f t="shared" si="12"/>
      </c>
      <c r="I65" s="108"/>
      <c r="J65" s="120"/>
      <c r="K65" s="157">
        <f t="shared" si="14"/>
      </c>
    </row>
    <row r="66" spans="1:11" ht="15" customHeight="1">
      <c r="A66" s="116">
        <f t="shared" si="13"/>
      </c>
      <c r="B66" s="109"/>
      <c r="C66" s="110">
        <f t="shared" si="7"/>
      </c>
      <c r="D66" s="38">
        <f t="shared" si="8"/>
      </c>
      <c r="E66" s="38">
        <f t="shared" si="9"/>
      </c>
      <c r="F66" s="39">
        <f t="shared" si="10"/>
      </c>
      <c r="G66" s="39">
        <f t="shared" si="11"/>
      </c>
      <c r="H66" s="39">
        <f t="shared" si="12"/>
      </c>
      <c r="I66" s="108"/>
      <c r="J66" s="120"/>
      <c r="K66" s="157">
        <f t="shared" si="14"/>
      </c>
    </row>
    <row r="67" spans="1:11" ht="15" customHeight="1">
      <c r="A67" s="116">
        <f t="shared" si="13"/>
      </c>
      <c r="B67" s="109"/>
      <c r="C67" s="110">
        <f t="shared" si="7"/>
      </c>
      <c r="D67" s="38">
        <f t="shared" si="8"/>
      </c>
      <c r="E67" s="38">
        <f t="shared" si="9"/>
      </c>
      <c r="F67" s="39">
        <f t="shared" si="10"/>
      </c>
      <c r="G67" s="39">
        <f t="shared" si="11"/>
      </c>
      <c r="H67" s="39">
        <f t="shared" si="12"/>
      </c>
      <c r="I67" s="108"/>
      <c r="J67" s="120"/>
      <c r="K67" s="157">
        <f t="shared" si="14"/>
      </c>
    </row>
    <row r="68" spans="1:11" ht="15" customHeight="1">
      <c r="A68" s="116">
        <f t="shared" si="13"/>
      </c>
      <c r="B68" s="109"/>
      <c r="C68" s="110">
        <f t="shared" si="7"/>
      </c>
      <c r="D68" s="38">
        <f t="shared" si="8"/>
      </c>
      <c r="E68" s="38">
        <f t="shared" si="9"/>
      </c>
      <c r="F68" s="39">
        <f t="shared" si="10"/>
      </c>
      <c r="G68" s="39">
        <f t="shared" si="11"/>
      </c>
      <c r="H68" s="39">
        <f t="shared" si="12"/>
      </c>
      <c r="I68" s="108"/>
      <c r="J68" s="120"/>
      <c r="K68" s="157">
        <f t="shared" si="14"/>
      </c>
    </row>
    <row r="69" spans="1:11" ht="15" customHeight="1">
      <c r="A69" s="116">
        <f t="shared" si="13"/>
      </c>
      <c r="B69" s="109"/>
      <c r="C69" s="110">
        <f aca="true" t="shared" si="15" ref="C69:C100">IF(ISBLANK(B69),"",VLOOKUP(B69,Starter_Feld,2,FALSE))</f>
      </c>
      <c r="D69" s="38">
        <f aca="true" t="shared" si="16" ref="D69:D102">IF(ISBLANK(B69),"",VLOOKUP(B69,Starter_Feld,3,FALSE))</f>
      </c>
      <c r="E69" s="38">
        <f aca="true" t="shared" si="17" ref="E69:E102">IF(ISBLANK(B69),"",VLOOKUP(B69,Starter_Feld,4,FALSE))</f>
      </c>
      <c r="F69" s="39">
        <f aca="true" t="shared" si="18" ref="F69:F102">IF(ISBLANK(B69),"",VLOOKUP(B69,Starter_Feld,5,FALSE))</f>
      </c>
      <c r="G69" s="39">
        <f aca="true" t="shared" si="19" ref="G69:G102">IF(ISBLANK(B69),"",VLOOKUP(B69,Starter_Feld,7,FALSE))</f>
      </c>
      <c r="H69" s="39">
        <f aca="true" t="shared" si="20" ref="H69:H102">IF(ISBLANK(B69),"",VLOOKUP(B69,Starter_Feld,8,FALSE))</f>
      </c>
      <c r="I69" s="108"/>
      <c r="J69" s="120"/>
      <c r="K69" s="157">
        <f t="shared" si="14"/>
      </c>
    </row>
    <row r="70" spans="1:11" ht="15" customHeight="1">
      <c r="A70" s="116">
        <f t="shared" si="13"/>
      </c>
      <c r="B70" s="109"/>
      <c r="C70" s="110">
        <f t="shared" si="15"/>
      </c>
      <c r="D70" s="38">
        <f t="shared" si="16"/>
      </c>
      <c r="E70" s="38">
        <f t="shared" si="17"/>
      </c>
      <c r="F70" s="39">
        <f t="shared" si="18"/>
      </c>
      <c r="G70" s="39">
        <f t="shared" si="19"/>
      </c>
      <c r="H70" s="39">
        <f t="shared" si="20"/>
      </c>
      <c r="I70" s="108"/>
      <c r="J70" s="120"/>
      <c r="K70" s="157">
        <f t="shared" si="14"/>
      </c>
    </row>
    <row r="71" spans="1:11" ht="15" customHeight="1">
      <c r="A71" s="116">
        <f t="shared" si="13"/>
      </c>
      <c r="B71" s="109"/>
      <c r="C71" s="110">
        <f t="shared" si="15"/>
      </c>
      <c r="D71" s="38">
        <f t="shared" si="16"/>
      </c>
      <c r="E71" s="38">
        <f t="shared" si="17"/>
      </c>
      <c r="F71" s="39">
        <f t="shared" si="18"/>
      </c>
      <c r="G71" s="39">
        <f t="shared" si="19"/>
      </c>
      <c r="H71" s="39">
        <f t="shared" si="20"/>
      </c>
      <c r="I71" s="108"/>
      <c r="J71" s="120"/>
      <c r="K71" s="157">
        <f t="shared" si="14"/>
      </c>
    </row>
    <row r="72" spans="1:11" ht="15" customHeight="1">
      <c r="A72" s="116">
        <f t="shared" si="13"/>
      </c>
      <c r="B72" s="109"/>
      <c r="C72" s="110">
        <f t="shared" si="15"/>
      </c>
      <c r="D72" s="38">
        <f t="shared" si="16"/>
      </c>
      <c r="E72" s="38">
        <f t="shared" si="17"/>
      </c>
      <c r="F72" s="39">
        <f t="shared" si="18"/>
      </c>
      <c r="G72" s="39">
        <f t="shared" si="19"/>
      </c>
      <c r="H72" s="39">
        <f t="shared" si="20"/>
      </c>
      <c r="I72" s="108"/>
      <c r="J72" s="120"/>
      <c r="K72" s="157">
        <f t="shared" si="14"/>
      </c>
    </row>
    <row r="73" spans="1:11" ht="15" customHeight="1">
      <c r="A73" s="116">
        <f t="shared" si="13"/>
      </c>
      <c r="B73" s="109"/>
      <c r="C73" s="110">
        <f t="shared" si="15"/>
      </c>
      <c r="D73" s="38">
        <f t="shared" si="16"/>
      </c>
      <c r="E73" s="38">
        <f t="shared" si="17"/>
      </c>
      <c r="F73" s="39">
        <f t="shared" si="18"/>
      </c>
      <c r="G73" s="39">
        <f t="shared" si="19"/>
      </c>
      <c r="H73" s="39">
        <f t="shared" si="20"/>
      </c>
      <c r="I73" s="108"/>
      <c r="J73" s="120"/>
      <c r="K73" s="157">
        <f t="shared" si="14"/>
      </c>
    </row>
    <row r="74" spans="1:11" ht="15" customHeight="1">
      <c r="A74" s="116">
        <f t="shared" si="13"/>
      </c>
      <c r="B74" s="109"/>
      <c r="C74" s="110">
        <f t="shared" si="15"/>
      </c>
      <c r="D74" s="38">
        <f t="shared" si="16"/>
      </c>
      <c r="E74" s="38">
        <f t="shared" si="17"/>
      </c>
      <c r="F74" s="39">
        <f t="shared" si="18"/>
      </c>
      <c r="G74" s="39">
        <f t="shared" si="19"/>
      </c>
      <c r="H74" s="39">
        <f t="shared" si="20"/>
      </c>
      <c r="I74" s="108"/>
      <c r="J74" s="120"/>
      <c r="K74" s="157">
        <f t="shared" si="14"/>
      </c>
    </row>
    <row r="75" spans="1:11" ht="15" customHeight="1">
      <c r="A75" s="116">
        <f t="shared" si="13"/>
      </c>
      <c r="B75" s="109"/>
      <c r="C75" s="110">
        <f t="shared" si="15"/>
      </c>
      <c r="D75" s="38">
        <f t="shared" si="16"/>
      </c>
      <c r="E75" s="38">
        <f t="shared" si="17"/>
      </c>
      <c r="F75" s="39">
        <f t="shared" si="18"/>
      </c>
      <c r="G75" s="39">
        <f t="shared" si="19"/>
      </c>
      <c r="H75" s="39">
        <f t="shared" si="20"/>
      </c>
      <c r="I75" s="108"/>
      <c r="J75" s="120"/>
      <c r="K75" s="157">
        <f t="shared" si="14"/>
      </c>
    </row>
    <row r="76" spans="1:11" ht="15" customHeight="1">
      <c r="A76" s="116">
        <f t="shared" si="13"/>
      </c>
      <c r="B76" s="109"/>
      <c r="C76" s="110">
        <f t="shared" si="15"/>
      </c>
      <c r="D76" s="38">
        <f t="shared" si="16"/>
      </c>
      <c r="E76" s="38">
        <f t="shared" si="17"/>
      </c>
      <c r="F76" s="39">
        <f t="shared" si="18"/>
      </c>
      <c r="G76" s="39">
        <f t="shared" si="19"/>
      </c>
      <c r="H76" s="39">
        <f t="shared" si="20"/>
      </c>
      <c r="I76" s="108"/>
      <c r="J76" s="120"/>
      <c r="K76" s="157">
        <f t="shared" si="14"/>
      </c>
    </row>
    <row r="77" spans="1:11" ht="15" customHeight="1">
      <c r="A77" s="116">
        <f t="shared" si="13"/>
      </c>
      <c r="B77" s="109"/>
      <c r="C77" s="110">
        <f t="shared" si="15"/>
      </c>
      <c r="D77" s="38">
        <f t="shared" si="16"/>
      </c>
      <c r="E77" s="38">
        <f t="shared" si="17"/>
      </c>
      <c r="F77" s="39">
        <f t="shared" si="18"/>
      </c>
      <c r="G77" s="39">
        <f t="shared" si="19"/>
      </c>
      <c r="H77" s="39">
        <f t="shared" si="20"/>
      </c>
      <c r="I77" s="108"/>
      <c r="J77" s="120"/>
      <c r="K77" s="157">
        <f t="shared" si="14"/>
      </c>
    </row>
    <row r="78" spans="1:11" ht="15" customHeight="1">
      <c r="A78" s="116">
        <f t="shared" si="13"/>
      </c>
      <c r="B78" s="109"/>
      <c r="C78" s="110">
        <f t="shared" si="15"/>
      </c>
      <c r="D78" s="38">
        <f t="shared" si="16"/>
      </c>
      <c r="E78" s="38">
        <f t="shared" si="17"/>
      </c>
      <c r="F78" s="39">
        <f t="shared" si="18"/>
      </c>
      <c r="G78" s="39">
        <f t="shared" si="19"/>
      </c>
      <c r="H78" s="39">
        <f t="shared" si="20"/>
      </c>
      <c r="I78" s="108"/>
      <c r="J78" s="120"/>
      <c r="K78" s="157">
        <f t="shared" si="14"/>
      </c>
    </row>
    <row r="79" spans="1:11" ht="15" customHeight="1">
      <c r="A79" s="116">
        <f t="shared" si="13"/>
      </c>
      <c r="B79" s="109"/>
      <c r="C79" s="110">
        <f t="shared" si="15"/>
      </c>
      <c r="D79" s="38">
        <f t="shared" si="16"/>
      </c>
      <c r="E79" s="38">
        <f t="shared" si="17"/>
      </c>
      <c r="F79" s="39">
        <f t="shared" si="18"/>
      </c>
      <c r="G79" s="39">
        <f t="shared" si="19"/>
      </c>
      <c r="H79" s="39">
        <f t="shared" si="20"/>
      </c>
      <c r="I79" s="108"/>
      <c r="J79" s="120"/>
      <c r="K79" s="157">
        <f t="shared" si="14"/>
      </c>
    </row>
    <row r="80" spans="1:11" ht="15" customHeight="1">
      <c r="A80" s="116">
        <f t="shared" si="13"/>
      </c>
      <c r="B80" s="109"/>
      <c r="C80" s="110">
        <f t="shared" si="15"/>
      </c>
      <c r="D80" s="38">
        <f t="shared" si="16"/>
      </c>
      <c r="E80" s="38">
        <f t="shared" si="17"/>
      </c>
      <c r="F80" s="39">
        <f t="shared" si="18"/>
      </c>
      <c r="G80" s="39">
        <f t="shared" si="19"/>
      </c>
      <c r="H80" s="39">
        <f t="shared" si="20"/>
      </c>
      <c r="I80" s="108"/>
      <c r="J80" s="120"/>
      <c r="K80" s="157">
        <f t="shared" si="14"/>
      </c>
    </row>
    <row r="81" spans="1:11" ht="15" customHeight="1">
      <c r="A81" s="116">
        <f t="shared" si="13"/>
      </c>
      <c r="B81" s="109"/>
      <c r="C81" s="110">
        <f t="shared" si="15"/>
      </c>
      <c r="D81" s="38">
        <f t="shared" si="16"/>
      </c>
      <c r="E81" s="38">
        <f t="shared" si="17"/>
      </c>
      <c r="F81" s="39">
        <f t="shared" si="18"/>
      </c>
      <c r="G81" s="39">
        <f t="shared" si="19"/>
      </c>
      <c r="H81" s="39">
        <f t="shared" si="20"/>
      </c>
      <c r="I81" s="108"/>
      <c r="J81" s="120"/>
      <c r="K81" s="157">
        <f t="shared" si="14"/>
      </c>
    </row>
    <row r="82" spans="1:11" ht="15" customHeight="1">
      <c r="A82" s="116">
        <f t="shared" si="13"/>
      </c>
      <c r="B82" s="109"/>
      <c r="C82" s="110">
        <f t="shared" si="15"/>
      </c>
      <c r="D82" s="38">
        <f t="shared" si="16"/>
      </c>
      <c r="E82" s="38">
        <f t="shared" si="17"/>
      </c>
      <c r="F82" s="39">
        <f t="shared" si="18"/>
      </c>
      <c r="G82" s="39">
        <f t="shared" si="19"/>
      </c>
      <c r="H82" s="39">
        <f t="shared" si="20"/>
      </c>
      <c r="I82" s="108"/>
      <c r="J82" s="120"/>
      <c r="K82" s="157">
        <f t="shared" si="14"/>
      </c>
    </row>
    <row r="83" spans="1:11" ht="15" customHeight="1">
      <c r="A83" s="116">
        <f t="shared" si="13"/>
      </c>
      <c r="B83" s="109"/>
      <c r="C83" s="110">
        <f t="shared" si="15"/>
      </c>
      <c r="D83" s="38">
        <f t="shared" si="16"/>
      </c>
      <c r="E83" s="38">
        <f t="shared" si="17"/>
      </c>
      <c r="F83" s="39">
        <f t="shared" si="18"/>
      </c>
      <c r="G83" s="39">
        <f t="shared" si="19"/>
      </c>
      <c r="H83" s="39">
        <f t="shared" si="20"/>
      </c>
      <c r="I83" s="108"/>
      <c r="J83" s="120"/>
      <c r="K83" s="157">
        <f t="shared" si="14"/>
      </c>
    </row>
    <row r="84" spans="1:11" ht="15" customHeight="1">
      <c r="A84" s="116">
        <f t="shared" si="13"/>
      </c>
      <c r="B84" s="109"/>
      <c r="C84" s="110">
        <f t="shared" si="15"/>
      </c>
      <c r="D84" s="38">
        <f t="shared" si="16"/>
      </c>
      <c r="E84" s="38">
        <f t="shared" si="17"/>
      </c>
      <c r="F84" s="39">
        <f t="shared" si="18"/>
      </c>
      <c r="G84" s="39">
        <f t="shared" si="19"/>
      </c>
      <c r="H84" s="39">
        <f t="shared" si="20"/>
      </c>
      <c r="I84" s="108"/>
      <c r="J84" s="120"/>
      <c r="K84" s="157">
        <f t="shared" si="14"/>
      </c>
    </row>
    <row r="85" spans="1:11" ht="15" customHeight="1">
      <c r="A85" s="116">
        <f t="shared" si="13"/>
      </c>
      <c r="B85" s="109"/>
      <c r="C85" s="110">
        <f t="shared" si="15"/>
      </c>
      <c r="D85" s="38">
        <f t="shared" si="16"/>
      </c>
      <c r="E85" s="38">
        <f t="shared" si="17"/>
      </c>
      <c r="F85" s="39">
        <f t="shared" si="18"/>
      </c>
      <c r="G85" s="39">
        <f t="shared" si="19"/>
      </c>
      <c r="H85" s="39">
        <f t="shared" si="20"/>
      </c>
      <c r="I85" s="108"/>
      <c r="J85" s="120"/>
      <c r="K85" s="157">
        <f t="shared" si="14"/>
      </c>
    </row>
    <row r="86" spans="1:11" ht="15" customHeight="1">
      <c r="A86" s="116">
        <f t="shared" si="13"/>
      </c>
      <c r="B86" s="109"/>
      <c r="C86" s="110">
        <f t="shared" si="15"/>
      </c>
      <c r="D86" s="38">
        <f t="shared" si="16"/>
      </c>
      <c r="E86" s="38">
        <f t="shared" si="17"/>
      </c>
      <c r="F86" s="39">
        <f t="shared" si="18"/>
      </c>
      <c r="G86" s="39">
        <f t="shared" si="19"/>
      </c>
      <c r="H86" s="39">
        <f t="shared" si="20"/>
      </c>
      <c r="I86" s="108"/>
      <c r="J86" s="120"/>
      <c r="K86" s="157">
        <f t="shared" si="14"/>
      </c>
    </row>
    <row r="87" spans="1:11" ht="15" customHeight="1">
      <c r="A87" s="116">
        <f t="shared" si="13"/>
      </c>
      <c r="B87" s="109"/>
      <c r="C87" s="110">
        <f t="shared" si="15"/>
      </c>
      <c r="D87" s="38">
        <f t="shared" si="16"/>
      </c>
      <c r="E87" s="38">
        <f t="shared" si="17"/>
      </c>
      <c r="F87" s="39">
        <f t="shared" si="18"/>
      </c>
      <c r="G87" s="39">
        <f t="shared" si="19"/>
      </c>
      <c r="H87" s="39">
        <f t="shared" si="20"/>
      </c>
      <c r="I87" s="108"/>
      <c r="J87" s="120"/>
      <c r="K87" s="157">
        <f t="shared" si="14"/>
      </c>
    </row>
    <row r="88" spans="1:11" ht="15" customHeight="1">
      <c r="A88" s="116">
        <f t="shared" si="13"/>
      </c>
      <c r="B88" s="109"/>
      <c r="C88" s="110">
        <f t="shared" si="15"/>
      </c>
      <c r="D88" s="38">
        <f t="shared" si="16"/>
      </c>
      <c r="E88" s="38">
        <f t="shared" si="17"/>
      </c>
      <c r="F88" s="39">
        <f t="shared" si="18"/>
      </c>
      <c r="G88" s="39">
        <f t="shared" si="19"/>
      </c>
      <c r="H88" s="39">
        <f t="shared" si="20"/>
      </c>
      <c r="I88" s="108"/>
      <c r="J88" s="120"/>
      <c r="K88" s="157">
        <f t="shared" si="14"/>
      </c>
    </row>
    <row r="89" spans="1:11" ht="15" customHeight="1">
      <c r="A89" s="116">
        <f t="shared" si="13"/>
      </c>
      <c r="B89" s="109"/>
      <c r="C89" s="110">
        <f t="shared" si="15"/>
      </c>
      <c r="D89" s="38">
        <f t="shared" si="16"/>
      </c>
      <c r="E89" s="38">
        <f t="shared" si="17"/>
      </c>
      <c r="F89" s="39">
        <f t="shared" si="18"/>
      </c>
      <c r="G89" s="39">
        <f t="shared" si="19"/>
      </c>
      <c r="H89" s="39">
        <f t="shared" si="20"/>
      </c>
      <c r="I89" s="108"/>
      <c r="J89" s="120"/>
      <c r="K89" s="157">
        <f t="shared" si="14"/>
      </c>
    </row>
    <row r="90" spans="1:11" ht="15" customHeight="1">
      <c r="A90" s="116">
        <f t="shared" si="13"/>
      </c>
      <c r="B90" s="109"/>
      <c r="C90" s="110">
        <f t="shared" si="15"/>
      </c>
      <c r="D90" s="38">
        <f t="shared" si="16"/>
      </c>
      <c r="E90" s="38">
        <f t="shared" si="17"/>
      </c>
      <c r="F90" s="39">
        <f t="shared" si="18"/>
      </c>
      <c r="G90" s="39">
        <f t="shared" si="19"/>
      </c>
      <c r="H90" s="39">
        <f t="shared" si="20"/>
      </c>
      <c r="I90" s="108"/>
      <c r="J90" s="120"/>
      <c r="K90" s="157">
        <f t="shared" si="14"/>
      </c>
    </row>
    <row r="91" spans="1:11" ht="15" customHeight="1">
      <c r="A91" s="116">
        <f t="shared" si="13"/>
      </c>
      <c r="B91" s="109"/>
      <c r="C91" s="110">
        <f t="shared" si="15"/>
      </c>
      <c r="D91" s="38">
        <f t="shared" si="16"/>
      </c>
      <c r="E91" s="38">
        <f t="shared" si="17"/>
      </c>
      <c r="F91" s="39">
        <f t="shared" si="18"/>
      </c>
      <c r="G91" s="39">
        <f t="shared" si="19"/>
      </c>
      <c r="H91" s="39">
        <f t="shared" si="20"/>
      </c>
      <c r="I91" s="108"/>
      <c r="J91" s="120"/>
      <c r="K91" s="157">
        <f t="shared" si="14"/>
      </c>
    </row>
    <row r="92" spans="1:11" ht="15" customHeight="1">
      <c r="A92" s="116">
        <f t="shared" si="13"/>
      </c>
      <c r="B92" s="109"/>
      <c r="C92" s="110">
        <f t="shared" si="15"/>
      </c>
      <c r="D92" s="38">
        <f t="shared" si="16"/>
      </c>
      <c r="E92" s="38">
        <f t="shared" si="17"/>
      </c>
      <c r="F92" s="39">
        <f t="shared" si="18"/>
      </c>
      <c r="G92" s="39">
        <f t="shared" si="19"/>
      </c>
      <c r="H92" s="39">
        <f t="shared" si="20"/>
      </c>
      <c r="I92" s="108"/>
      <c r="J92" s="120"/>
      <c r="K92" s="157">
        <f t="shared" si="14"/>
      </c>
    </row>
    <row r="93" spans="1:11" ht="15" customHeight="1">
      <c r="A93" s="116">
        <f t="shared" si="13"/>
      </c>
      <c r="B93" s="109"/>
      <c r="C93" s="110">
        <f t="shared" si="15"/>
      </c>
      <c r="D93" s="38">
        <f t="shared" si="16"/>
      </c>
      <c r="E93" s="38">
        <f t="shared" si="17"/>
      </c>
      <c r="F93" s="39">
        <f t="shared" si="18"/>
      </c>
      <c r="G93" s="39">
        <f t="shared" si="19"/>
      </c>
      <c r="H93" s="39">
        <f t="shared" si="20"/>
      </c>
      <c r="I93" s="108"/>
      <c r="J93" s="120"/>
      <c r="K93" s="157">
        <f t="shared" si="14"/>
      </c>
    </row>
    <row r="94" spans="1:11" ht="15" customHeight="1">
      <c r="A94" s="116">
        <f t="shared" si="13"/>
      </c>
      <c r="B94" s="109"/>
      <c r="C94" s="110">
        <f t="shared" si="15"/>
      </c>
      <c r="D94" s="38">
        <f t="shared" si="16"/>
      </c>
      <c r="E94" s="38">
        <f t="shared" si="17"/>
      </c>
      <c r="F94" s="39">
        <f t="shared" si="18"/>
      </c>
      <c r="G94" s="39">
        <f t="shared" si="19"/>
      </c>
      <c r="H94" s="39">
        <f t="shared" si="20"/>
      </c>
      <c r="I94" s="108"/>
      <c r="J94" s="120"/>
      <c r="K94" s="157">
        <f t="shared" si="14"/>
      </c>
    </row>
    <row r="95" spans="1:11" ht="15" customHeight="1">
      <c r="A95" s="116">
        <f t="shared" si="13"/>
      </c>
      <c r="B95" s="109"/>
      <c r="C95" s="110">
        <f t="shared" si="15"/>
      </c>
      <c r="D95" s="38">
        <f t="shared" si="16"/>
      </c>
      <c r="E95" s="38">
        <f t="shared" si="17"/>
      </c>
      <c r="F95" s="39">
        <f t="shared" si="18"/>
      </c>
      <c r="G95" s="39">
        <f t="shared" si="19"/>
      </c>
      <c r="H95" s="39">
        <f t="shared" si="20"/>
      </c>
      <c r="I95" s="108"/>
      <c r="J95" s="120"/>
      <c r="K95" s="157">
        <f t="shared" si="14"/>
      </c>
    </row>
    <row r="96" spans="1:11" ht="15" customHeight="1">
      <c r="A96" s="116">
        <f t="shared" si="13"/>
      </c>
      <c r="B96" s="109"/>
      <c r="C96" s="110">
        <f t="shared" si="15"/>
      </c>
      <c r="D96" s="38">
        <f t="shared" si="16"/>
      </c>
      <c r="E96" s="38">
        <f t="shared" si="17"/>
      </c>
      <c r="F96" s="39">
        <f t="shared" si="18"/>
      </c>
      <c r="G96" s="39">
        <f t="shared" si="19"/>
      </c>
      <c r="H96" s="39">
        <f t="shared" si="20"/>
      </c>
      <c r="I96" s="108"/>
      <c r="J96" s="120"/>
      <c r="K96" s="157">
        <f t="shared" si="14"/>
      </c>
    </row>
    <row r="97" spans="1:11" ht="15" customHeight="1">
      <c r="A97" s="116">
        <f t="shared" si="13"/>
      </c>
      <c r="B97" s="109"/>
      <c r="C97" s="110">
        <f t="shared" si="15"/>
      </c>
      <c r="D97" s="38">
        <f t="shared" si="16"/>
      </c>
      <c r="E97" s="38">
        <f t="shared" si="17"/>
      </c>
      <c r="F97" s="39">
        <f t="shared" si="18"/>
      </c>
      <c r="G97" s="39">
        <f t="shared" si="19"/>
      </c>
      <c r="H97" s="39">
        <f t="shared" si="20"/>
      </c>
      <c r="I97" s="108"/>
      <c r="J97" s="120"/>
      <c r="K97" s="157">
        <f t="shared" si="14"/>
      </c>
    </row>
    <row r="98" spans="1:11" ht="15" customHeight="1">
      <c r="A98" s="116">
        <f t="shared" si="13"/>
      </c>
      <c r="B98" s="109"/>
      <c r="C98" s="110">
        <f t="shared" si="15"/>
      </c>
      <c r="D98" s="38">
        <f t="shared" si="16"/>
      </c>
      <c r="E98" s="38">
        <f t="shared" si="17"/>
      </c>
      <c r="F98" s="39">
        <f t="shared" si="18"/>
      </c>
      <c r="G98" s="39">
        <f t="shared" si="19"/>
      </c>
      <c r="H98" s="39">
        <f t="shared" si="20"/>
      </c>
      <c r="I98" s="108"/>
      <c r="J98" s="120"/>
      <c r="K98" s="157">
        <f t="shared" si="14"/>
      </c>
    </row>
    <row r="99" spans="1:11" ht="15" customHeight="1">
      <c r="A99" s="116">
        <f t="shared" si="13"/>
      </c>
      <c r="B99" s="109"/>
      <c r="C99" s="110">
        <f t="shared" si="15"/>
      </c>
      <c r="D99" s="38">
        <f t="shared" si="16"/>
      </c>
      <c r="E99" s="38">
        <f t="shared" si="17"/>
      </c>
      <c r="F99" s="39">
        <f t="shared" si="18"/>
      </c>
      <c r="G99" s="39">
        <f t="shared" si="19"/>
      </c>
      <c r="H99" s="39">
        <f t="shared" si="20"/>
      </c>
      <c r="I99" s="108"/>
      <c r="J99" s="120"/>
      <c r="K99" s="157">
        <f t="shared" si="14"/>
      </c>
    </row>
    <row r="100" spans="1:11" ht="15" customHeight="1">
      <c r="A100" s="116">
        <f t="shared" si="13"/>
      </c>
      <c r="B100" s="109"/>
      <c r="C100" s="110">
        <f t="shared" si="15"/>
      </c>
      <c r="D100" s="38">
        <f t="shared" si="16"/>
      </c>
      <c r="E100" s="38">
        <f t="shared" si="17"/>
      </c>
      <c r="F100" s="39">
        <f t="shared" si="18"/>
      </c>
      <c r="G100" s="39">
        <f t="shared" si="19"/>
      </c>
      <c r="H100" s="39">
        <f t="shared" si="20"/>
      </c>
      <c r="I100" s="108"/>
      <c r="J100" s="120"/>
      <c r="K100" s="157">
        <f t="shared" si="14"/>
      </c>
    </row>
    <row r="101" spans="1:11" ht="15" customHeight="1">
      <c r="A101" s="116">
        <f t="shared" si="13"/>
      </c>
      <c r="B101" s="109"/>
      <c r="C101" s="110">
        <f>IF(ISBLANK(B101),"",VLOOKUP(B101,Starter_Feld,2,FALSE))</f>
      </c>
      <c r="D101" s="38">
        <f t="shared" si="16"/>
      </c>
      <c r="E101" s="38">
        <f t="shared" si="17"/>
      </c>
      <c r="F101" s="39">
        <f t="shared" si="18"/>
      </c>
      <c r="G101" s="39">
        <f t="shared" si="19"/>
      </c>
      <c r="H101" s="39">
        <f t="shared" si="20"/>
      </c>
      <c r="I101" s="108"/>
      <c r="J101" s="120"/>
      <c r="K101" s="157">
        <f t="shared" si="14"/>
      </c>
    </row>
    <row r="102" spans="1:11" ht="15" customHeight="1">
      <c r="A102" s="116">
        <f t="shared" si="13"/>
      </c>
      <c r="B102" s="109"/>
      <c r="C102" s="110">
        <f>IF(ISBLANK(B102),"",VLOOKUP(B102,Starter_Feld,2,FALSE))</f>
      </c>
      <c r="D102" s="38">
        <f t="shared" si="16"/>
      </c>
      <c r="E102" s="38">
        <f t="shared" si="17"/>
      </c>
      <c r="F102" s="39">
        <f t="shared" si="18"/>
      </c>
      <c r="G102" s="39">
        <f t="shared" si="19"/>
      </c>
      <c r="H102" s="39">
        <f t="shared" si="20"/>
      </c>
      <c r="I102" s="108"/>
      <c r="J102" s="120"/>
      <c r="K102" s="157">
        <f t="shared" si="14"/>
      </c>
    </row>
  </sheetData>
  <sheetProtection/>
  <conditionalFormatting sqref="D5:D102">
    <cfRule type="expression" priority="1" dxfId="3" stopIfTrue="1">
      <formula>G5+H5=2</formula>
    </cfRule>
    <cfRule type="expression" priority="2" dxfId="2" stopIfTrue="1">
      <formula>G5=1</formula>
    </cfRule>
    <cfRule type="expression" priority="3" dxfId="1" stopIfTrue="1">
      <formula>H5=1</formula>
    </cfRule>
  </conditionalFormatting>
  <conditionalFormatting sqref="C5:C102">
    <cfRule type="cellIs" priority="4" dxfId="12" operator="equal" stopIfTrue="1">
      <formula>0</formula>
    </cfRule>
  </conditionalFormatting>
  <conditionalFormatting sqref="E5:F102">
    <cfRule type="cellIs" priority="5" dxfId="0" operator="equal" stopIfTrue="1">
      <formula>0</formula>
    </cfRule>
  </conditionalFormatting>
  <printOptions/>
  <pageMargins left="0.5905511811023623" right="0.1968503937007874" top="0.5905511811023623" bottom="0.5905511811023623" header="0.5118110236220472" footer="0.5118110236220472"/>
  <pageSetup horizontalDpi="300" verticalDpi="300" orientation="portrait" paperSize="9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30"/>
  <dimension ref="A1:K102"/>
  <sheetViews>
    <sheetView zoomScalePageLayoutView="0" workbookViewId="0" topLeftCell="A13">
      <selection activeCell="B5" sqref="B5"/>
    </sheetView>
  </sheetViews>
  <sheetFormatPr defaultColWidth="11.421875" defaultRowHeight="12.75"/>
  <cols>
    <col min="1" max="1" width="6.28125" style="48" customWidth="1"/>
    <col min="2" max="2" width="6.421875" style="62" customWidth="1"/>
    <col min="3" max="3" width="9.7109375" style="0" customWidth="1"/>
    <col min="4" max="4" width="19.421875" style="0" customWidth="1"/>
    <col min="5" max="5" width="18.421875" style="0" customWidth="1"/>
    <col min="6" max="6" width="14.28125" style="0" customWidth="1"/>
    <col min="7" max="8" width="12.7109375" style="0" hidden="1" customWidth="1"/>
    <col min="9" max="9" width="10.7109375" style="106" customWidth="1"/>
    <col min="10" max="10" width="10.7109375" style="113" hidden="1" customWidth="1"/>
    <col min="11" max="11" width="10.7109375" style="155" hidden="1" customWidth="1"/>
    <col min="12" max="12" width="10.7109375" style="0" customWidth="1"/>
    <col min="13" max="13" width="15.421875" style="0" customWidth="1"/>
  </cols>
  <sheetData>
    <row r="1" spans="1:8" ht="15">
      <c r="A1" s="44"/>
      <c r="B1" s="61"/>
      <c r="C1" s="1"/>
      <c r="D1" s="2"/>
      <c r="E1" s="2"/>
      <c r="F1" s="2"/>
      <c r="G1" s="2"/>
      <c r="H1" s="2"/>
    </row>
    <row r="2" spans="1:9" ht="23.25">
      <c r="A2" s="50" t="s">
        <v>58</v>
      </c>
      <c r="B2" s="63"/>
      <c r="C2" s="51">
        <f>SUM(K5:K102)</f>
        <v>584</v>
      </c>
      <c r="D2" s="104" t="s">
        <v>0</v>
      </c>
      <c r="E2" s="105" t="str">
        <f>IF(ISBLANK(D2),"",VLOOKUP(D2,'Veranst.'!A:C,3,FALSE))</f>
        <v>51. Automobilslalom, MSC Jura </v>
      </c>
      <c r="F2" s="102"/>
      <c r="G2" s="102"/>
      <c r="H2" s="102"/>
      <c r="I2" s="107"/>
    </row>
    <row r="3" spans="1:8" ht="15.75" thickBot="1">
      <c r="A3" s="44"/>
      <c r="B3" s="61"/>
      <c r="C3" s="1"/>
      <c r="D3" s="2"/>
      <c r="E3" s="2"/>
      <c r="F3" s="2"/>
      <c r="G3" s="2"/>
      <c r="H3" s="2"/>
    </row>
    <row r="4" spans="1:11" s="35" customFormat="1" ht="15" thickBot="1">
      <c r="A4" s="103" t="s">
        <v>1</v>
      </c>
      <c r="B4" s="64" t="s">
        <v>3</v>
      </c>
      <c r="C4" s="4" t="s">
        <v>4</v>
      </c>
      <c r="D4" s="5" t="s">
        <v>5</v>
      </c>
      <c r="E4" s="5" t="s">
        <v>6</v>
      </c>
      <c r="F4" s="6" t="s">
        <v>7</v>
      </c>
      <c r="G4" s="56" t="s">
        <v>61</v>
      </c>
      <c r="H4" s="56" t="s">
        <v>65</v>
      </c>
      <c r="I4" s="111" t="s">
        <v>33</v>
      </c>
      <c r="J4" s="112" t="s">
        <v>60</v>
      </c>
      <c r="K4" s="156"/>
    </row>
    <row r="5" spans="1:11" s="34" customFormat="1" ht="15" customHeight="1">
      <c r="A5" s="115">
        <f>IF(ISBLANK(B5),"",1)</f>
        <v>1</v>
      </c>
      <c r="B5" s="57">
        <v>456</v>
      </c>
      <c r="C5" s="37">
        <f aca="true" t="shared" si="0" ref="C5:C36">IF(ISBLANK(B5),"",VLOOKUP(B5,Starter_Feld,2,FALSE))</f>
        <v>13892</v>
      </c>
      <c r="D5" s="38" t="str">
        <f aca="true" t="shared" si="1" ref="D5:D36">IF(ISBLANK(B5),"",VLOOKUP(B5,Starter_Feld,3,FALSE))</f>
        <v>Schöne, Armin</v>
      </c>
      <c r="E5" s="39" t="str">
        <f aca="true" t="shared" si="2" ref="E5:E36">IF(ISBLANK(B5),"",VLOOKUP(B5,Starter_Feld,4,FALSE))</f>
        <v>FG Rhein-Main</v>
      </c>
      <c r="F5" s="40" t="str">
        <f aca="true" t="shared" si="3" ref="F5:F36">IF(ISBLANK(B5),"",VLOOKUP(B5,Starter_Feld,5,FALSE))</f>
        <v>Audi 50</v>
      </c>
      <c r="G5" s="39">
        <f aca="true" t="shared" si="4" ref="G5:G36">IF(ISBLANK(B5),"",VLOOKUP(B5,Starter_Feld,7,FALSE))</f>
        <v>0</v>
      </c>
      <c r="H5" s="39">
        <f aca="true" t="shared" si="5" ref="H5:H36">IF(ISBLANK(B5),"",VLOOKUP(B5,Starter_Feld,8,FALSE))</f>
        <v>0</v>
      </c>
      <c r="I5" s="108">
        <v>0.0006282407407407407</v>
      </c>
      <c r="J5" s="119">
        <v>21.181818181818183</v>
      </c>
      <c r="K5" s="157">
        <v>20.142857142857142</v>
      </c>
    </row>
    <row r="6" spans="1:11" s="34" customFormat="1" ht="15" customHeight="1">
      <c r="A6" s="116">
        <f aca="true" t="shared" si="6" ref="A6:A50">IF(ISBLANK(B6),"",A5+1)</f>
        <v>2</v>
      </c>
      <c r="B6" s="58">
        <v>327</v>
      </c>
      <c r="C6" s="37">
        <f t="shared" si="0"/>
        <v>11921</v>
      </c>
      <c r="D6" s="38" t="str">
        <f t="shared" si="1"/>
        <v>Thiel, Karl-Heinz</v>
      </c>
      <c r="E6" s="39" t="str">
        <f t="shared" si="2"/>
        <v>NAC Nittenau e.V.</v>
      </c>
      <c r="F6" s="40" t="str">
        <f t="shared" si="3"/>
        <v>Ford Escort</v>
      </c>
      <c r="G6" s="39">
        <f t="shared" si="4"/>
        <v>0</v>
      </c>
      <c r="H6" s="39">
        <f t="shared" si="5"/>
        <v>0</v>
      </c>
      <c r="I6" s="108">
        <v>0.000633449074074074</v>
      </c>
      <c r="J6" s="120">
        <v>21.181818181818183</v>
      </c>
      <c r="K6" s="157">
        <v>17.285714285714285</v>
      </c>
    </row>
    <row r="7" spans="1:11" s="34" customFormat="1" ht="15" customHeight="1">
      <c r="A7" s="116">
        <f t="shared" si="6"/>
        <v>3</v>
      </c>
      <c r="B7" s="58">
        <v>177</v>
      </c>
      <c r="C7" s="37">
        <f t="shared" si="0"/>
        <v>16199</v>
      </c>
      <c r="D7" s="38" t="str">
        <f t="shared" si="1"/>
        <v>Stangl, Robert</v>
      </c>
      <c r="E7" s="39" t="str">
        <f t="shared" si="2"/>
        <v>NAC Nittenau e.V.</v>
      </c>
      <c r="F7" s="40" t="str">
        <f t="shared" si="3"/>
        <v>Opel Kadett C</v>
      </c>
      <c r="G7" s="39">
        <f t="shared" si="4"/>
        <v>0</v>
      </c>
      <c r="H7" s="39">
        <f t="shared" si="5"/>
        <v>0</v>
      </c>
      <c r="I7" s="108">
        <v>0.0006342592592592592</v>
      </c>
      <c r="J7" s="120">
        <v>21.75</v>
      </c>
      <c r="K7" s="157">
        <v>14.428571428571429</v>
      </c>
    </row>
    <row r="8" spans="1:11" s="34" customFormat="1" ht="15" customHeight="1">
      <c r="A8" s="116">
        <f t="shared" si="6"/>
        <v>4</v>
      </c>
      <c r="B8" s="58">
        <v>103</v>
      </c>
      <c r="C8" s="37">
        <f t="shared" si="0"/>
        <v>12383</v>
      </c>
      <c r="D8" s="38" t="str">
        <f t="shared" si="1"/>
        <v>Beer, Hans</v>
      </c>
      <c r="E8" s="39" t="str">
        <f t="shared" si="2"/>
        <v>NAC Nittenau e.V.</v>
      </c>
      <c r="F8" s="40" t="str">
        <f t="shared" si="3"/>
        <v>VW Polo</v>
      </c>
      <c r="G8" s="39">
        <f t="shared" si="4"/>
        <v>0</v>
      </c>
      <c r="H8" s="39">
        <f t="shared" si="5"/>
        <v>0</v>
      </c>
      <c r="I8" s="108">
        <v>0.0006358796296296296</v>
      </c>
      <c r="J8" s="120">
        <v>18</v>
      </c>
      <c r="K8" s="157">
        <v>11.571428571428571</v>
      </c>
    </row>
    <row r="9" spans="1:11" s="34" customFormat="1" ht="15" customHeight="1">
      <c r="A9" s="116">
        <f t="shared" si="6"/>
        <v>5</v>
      </c>
      <c r="B9" s="58">
        <v>188</v>
      </c>
      <c r="C9" s="37">
        <f t="shared" si="0"/>
        <v>13133</v>
      </c>
      <c r="D9" s="38" t="str">
        <f t="shared" si="1"/>
        <v>Rötzer, Richard</v>
      </c>
      <c r="E9" s="39" t="str">
        <f t="shared" si="2"/>
        <v>SFK Hansenried</v>
      </c>
      <c r="F9" s="40" t="str">
        <f t="shared" si="3"/>
        <v>NSU TT</v>
      </c>
      <c r="G9" s="39">
        <f t="shared" si="4"/>
        <v>0</v>
      </c>
      <c r="H9" s="39">
        <f t="shared" si="5"/>
        <v>0</v>
      </c>
      <c r="I9" s="108">
        <v>0.0006379629629629629</v>
      </c>
      <c r="J9" s="120">
        <v>19.363636363636363</v>
      </c>
      <c r="K9" s="157">
        <v>8.714285714285714</v>
      </c>
    </row>
    <row r="10" spans="1:11" s="34" customFormat="1" ht="15" customHeight="1">
      <c r="A10" s="116">
        <f t="shared" si="6"/>
        <v>6</v>
      </c>
      <c r="B10" s="58">
        <v>76</v>
      </c>
      <c r="C10" s="37">
        <f t="shared" si="0"/>
        <v>40063</v>
      </c>
      <c r="D10" s="38" t="str">
        <f t="shared" si="1"/>
        <v>Rötzer, Herbert</v>
      </c>
      <c r="E10" s="39" t="str">
        <f t="shared" si="2"/>
        <v>SFK Hansenried</v>
      </c>
      <c r="F10" s="40" t="str">
        <f t="shared" si="3"/>
        <v>NSU TT</v>
      </c>
      <c r="G10" s="39">
        <f t="shared" si="4"/>
        <v>0</v>
      </c>
      <c r="H10" s="39">
        <f t="shared" si="5"/>
        <v>0</v>
      </c>
      <c r="I10" s="108">
        <v>0.0006405092592592593</v>
      </c>
      <c r="J10" s="120">
        <v>17.545454545454547</v>
      </c>
      <c r="K10" s="157">
        <v>5.857142857142858</v>
      </c>
    </row>
    <row r="11" spans="1:11" s="34" customFormat="1" ht="15" customHeight="1">
      <c r="A11" s="116">
        <f t="shared" si="6"/>
        <v>7</v>
      </c>
      <c r="B11" s="58">
        <v>458</v>
      </c>
      <c r="C11" s="37">
        <f t="shared" si="0"/>
        <v>20208</v>
      </c>
      <c r="D11" s="38" t="str">
        <f t="shared" si="1"/>
        <v>Link, Christian</v>
      </c>
      <c r="E11" s="39" t="str">
        <f t="shared" si="2"/>
        <v>R-H-T</v>
      </c>
      <c r="F11" s="40" t="str">
        <f t="shared" si="3"/>
        <v>VW Polo</v>
      </c>
      <c r="G11" s="39">
        <f t="shared" si="4"/>
        <v>0</v>
      </c>
      <c r="H11" s="39">
        <f t="shared" si="5"/>
        <v>0</v>
      </c>
      <c r="I11" s="108">
        <v>0.0006407407407407407</v>
      </c>
      <c r="J11" s="120">
        <v>15.727272727272727</v>
      </c>
      <c r="K11" s="157">
        <v>3</v>
      </c>
    </row>
    <row r="12" spans="1:11" s="34" customFormat="1" ht="15" customHeight="1">
      <c r="A12" s="116">
        <f t="shared" si="6"/>
        <v>8</v>
      </c>
      <c r="B12" s="58">
        <v>184</v>
      </c>
      <c r="C12" s="37">
        <f t="shared" si="0"/>
        <v>0</v>
      </c>
      <c r="D12" s="38" t="str">
        <f t="shared" si="1"/>
        <v>Graßmann, Christian sen.</v>
      </c>
      <c r="E12" s="39" t="str">
        <f t="shared" si="2"/>
        <v>NAC Nittenau e.V.</v>
      </c>
      <c r="F12" s="40" t="str">
        <f t="shared" si="3"/>
        <v>BMW M 3</v>
      </c>
      <c r="G12" s="39">
        <f t="shared" si="4"/>
        <v>0</v>
      </c>
      <c r="H12" s="39">
        <f t="shared" si="5"/>
        <v>0</v>
      </c>
      <c r="I12" s="108">
        <v>0.0006424768518518518</v>
      </c>
      <c r="J12" s="120">
        <v>20.5</v>
      </c>
      <c r="K12" s="157">
        <v>18</v>
      </c>
    </row>
    <row r="13" spans="1:11" s="34" customFormat="1" ht="15" customHeight="1">
      <c r="A13" s="116">
        <f t="shared" si="6"/>
        <v>9</v>
      </c>
      <c r="B13" s="58">
        <v>104</v>
      </c>
      <c r="C13" s="37">
        <f t="shared" si="0"/>
        <v>12635</v>
      </c>
      <c r="D13" s="38" t="str">
        <f t="shared" si="1"/>
        <v>Gleixner, Herbert</v>
      </c>
      <c r="E13" s="39" t="str">
        <f t="shared" si="2"/>
        <v>NAC Nittenau e.V.</v>
      </c>
      <c r="F13" s="40" t="str">
        <f t="shared" si="3"/>
        <v>VW Polo </v>
      </c>
      <c r="G13" s="39">
        <f t="shared" si="4"/>
        <v>0</v>
      </c>
      <c r="H13" s="39">
        <f t="shared" si="5"/>
        <v>0</v>
      </c>
      <c r="I13" s="108">
        <v>0.0006425925925925926</v>
      </c>
      <c r="J13" s="120">
        <v>13.909090909090908</v>
      </c>
      <c r="K13" s="157">
        <v>13</v>
      </c>
    </row>
    <row r="14" spans="1:11" s="34" customFormat="1" ht="15" customHeight="1">
      <c r="A14" s="116">
        <f t="shared" si="6"/>
        <v>10</v>
      </c>
      <c r="B14" s="58">
        <v>237</v>
      </c>
      <c r="C14" s="37">
        <f t="shared" si="0"/>
        <v>14513</v>
      </c>
      <c r="D14" s="38" t="str">
        <f t="shared" si="1"/>
        <v>Zollner, Christian</v>
      </c>
      <c r="E14" s="39" t="str">
        <f t="shared" si="2"/>
        <v>SFK Hansenried</v>
      </c>
      <c r="F14" s="40" t="str">
        <f t="shared" si="3"/>
        <v>NSU TT</v>
      </c>
      <c r="G14" s="39">
        <f t="shared" si="4"/>
        <v>0</v>
      </c>
      <c r="H14" s="39">
        <f t="shared" si="5"/>
        <v>0</v>
      </c>
      <c r="I14" s="108">
        <v>0.0006461805555555555</v>
      </c>
      <c r="J14" s="120">
        <v>12.090909090909092</v>
      </c>
      <c r="K14" s="157">
        <v>8</v>
      </c>
    </row>
    <row r="15" spans="1:11" s="34" customFormat="1" ht="15" customHeight="1">
      <c r="A15" s="116">
        <f t="shared" si="6"/>
        <v>11</v>
      </c>
      <c r="B15" s="58">
        <v>1035</v>
      </c>
      <c r="C15" s="37">
        <f t="shared" si="0"/>
        <v>13431</v>
      </c>
      <c r="D15" s="38" t="str">
        <f t="shared" si="1"/>
        <v>Beer, Patrick</v>
      </c>
      <c r="E15" s="39" t="str">
        <f t="shared" si="2"/>
        <v>NAC Nittenau e.V.</v>
      </c>
      <c r="F15" s="40" t="str">
        <f t="shared" si="3"/>
        <v>VW Polo</v>
      </c>
      <c r="G15" s="39">
        <f t="shared" si="4"/>
        <v>0</v>
      </c>
      <c r="H15" s="39">
        <f t="shared" si="5"/>
        <v>0</v>
      </c>
      <c r="I15" s="108">
        <v>0.0006475694444444444</v>
      </c>
      <c r="J15" s="120">
        <v>13</v>
      </c>
      <c r="K15" s="157" t="s">
        <v>226</v>
      </c>
    </row>
    <row r="16" spans="1:11" s="34" customFormat="1" ht="15" customHeight="1">
      <c r="A16" s="116">
        <f t="shared" si="6"/>
        <v>12</v>
      </c>
      <c r="B16" s="58">
        <v>484</v>
      </c>
      <c r="C16" s="37">
        <f t="shared" si="0"/>
        <v>14234</v>
      </c>
      <c r="D16" s="38" t="str">
        <f t="shared" si="1"/>
        <v>Höppe, Andreas</v>
      </c>
      <c r="E16" s="39" t="str">
        <f t="shared" si="2"/>
        <v>RST-Mittelfranken</v>
      </c>
      <c r="F16" s="40" t="str">
        <f t="shared" si="3"/>
        <v>Opel Kadett C</v>
      </c>
      <c r="G16" s="39">
        <f t="shared" si="4"/>
        <v>0</v>
      </c>
      <c r="H16" s="39">
        <f t="shared" si="5"/>
        <v>0</v>
      </c>
      <c r="I16" s="108">
        <v>0.0006476851851851852</v>
      </c>
      <c r="J16" s="120">
        <v>19.25</v>
      </c>
      <c r="K16" s="157">
        <v>21.181818181818183</v>
      </c>
    </row>
    <row r="17" spans="1:11" s="34" customFormat="1" ht="15" customHeight="1">
      <c r="A17" s="116">
        <f t="shared" si="6"/>
        <v>13</v>
      </c>
      <c r="B17" s="58">
        <v>97</v>
      </c>
      <c r="C17" s="37">
        <f t="shared" si="0"/>
        <v>0</v>
      </c>
      <c r="D17" s="38" t="str">
        <f t="shared" si="1"/>
        <v>Grassmann, Christian jun</v>
      </c>
      <c r="E17" s="39" t="str">
        <f t="shared" si="2"/>
        <v>AC Nittenau</v>
      </c>
      <c r="F17" s="40" t="str">
        <f t="shared" si="3"/>
        <v>BMW e 92 M3</v>
      </c>
      <c r="G17" s="39">
        <f t="shared" si="4"/>
        <v>0</v>
      </c>
      <c r="H17" s="39">
        <f t="shared" si="5"/>
        <v>0</v>
      </c>
      <c r="I17" s="108">
        <v>0.0006517361111111112</v>
      </c>
      <c r="J17" s="120">
        <v>18</v>
      </c>
      <c r="K17" s="157">
        <v>19.363636363636363</v>
      </c>
    </row>
    <row r="18" spans="1:11" s="34" customFormat="1" ht="15" customHeight="1">
      <c r="A18" s="116">
        <f t="shared" si="6"/>
        <v>14</v>
      </c>
      <c r="B18" s="58">
        <v>519</v>
      </c>
      <c r="C18" s="37">
        <f t="shared" si="0"/>
        <v>9739</v>
      </c>
      <c r="D18" s="38" t="str">
        <f t="shared" si="1"/>
        <v>Kunz, Helmut</v>
      </c>
      <c r="E18" s="39" t="str">
        <f t="shared" si="2"/>
        <v>MSC Sophienthal</v>
      </c>
      <c r="F18" s="40" t="str">
        <f t="shared" si="3"/>
        <v>NSU TT</v>
      </c>
      <c r="G18" s="39">
        <f t="shared" si="4"/>
        <v>0</v>
      </c>
      <c r="H18" s="39">
        <f t="shared" si="5"/>
        <v>0</v>
      </c>
      <c r="I18" s="108">
        <v>0.0006524305555555555</v>
      </c>
      <c r="J18" s="120">
        <v>10.272727272727273</v>
      </c>
      <c r="K18" s="157">
        <v>17.545454545454547</v>
      </c>
    </row>
    <row r="19" spans="1:11" s="34" customFormat="1" ht="15" customHeight="1">
      <c r="A19" s="116">
        <f t="shared" si="6"/>
        <v>15</v>
      </c>
      <c r="B19" s="58">
        <v>300</v>
      </c>
      <c r="C19" s="37">
        <f t="shared" si="0"/>
        <v>0</v>
      </c>
      <c r="D19" s="38" t="str">
        <f t="shared" si="1"/>
        <v>Feyl, Michael</v>
      </c>
      <c r="E19" s="39" t="str">
        <f t="shared" si="2"/>
        <v>MSC Jura</v>
      </c>
      <c r="F19" s="40" t="str">
        <f t="shared" si="3"/>
        <v>Fiat Abarth</v>
      </c>
      <c r="G19" s="39">
        <f t="shared" si="4"/>
        <v>0</v>
      </c>
      <c r="H19" s="39">
        <f t="shared" si="5"/>
        <v>0</v>
      </c>
      <c r="I19" s="108">
        <v>0.0006658564814814816</v>
      </c>
      <c r="J19" s="120">
        <v>20.142857142857142</v>
      </c>
      <c r="K19" s="157">
        <v>15.727272727272727</v>
      </c>
    </row>
    <row r="20" spans="1:11" s="34" customFormat="1" ht="15" customHeight="1">
      <c r="A20" s="116">
        <f t="shared" si="6"/>
        <v>16</v>
      </c>
      <c r="B20" s="58">
        <v>159</v>
      </c>
      <c r="C20" s="37">
        <f t="shared" si="0"/>
        <v>14498</v>
      </c>
      <c r="D20" s="38" t="str">
        <f t="shared" si="1"/>
        <v>Späth, Michael</v>
      </c>
      <c r="E20" s="39" t="str">
        <f t="shared" si="2"/>
        <v>Rennsport-Team Mittelfranken</v>
      </c>
      <c r="F20" s="40" t="str">
        <f t="shared" si="3"/>
        <v>Opel Kadett C-Coupe</v>
      </c>
      <c r="G20" s="39">
        <f t="shared" si="4"/>
        <v>0</v>
      </c>
      <c r="H20" s="39">
        <f t="shared" si="5"/>
        <v>0</v>
      </c>
      <c r="I20" s="108">
        <v>0.0006721064814814814</v>
      </c>
      <c r="J20" s="120">
        <v>16.75</v>
      </c>
      <c r="K20" s="157">
        <v>13.909090909090908</v>
      </c>
    </row>
    <row r="21" spans="1:11" s="34" customFormat="1" ht="15" customHeight="1">
      <c r="A21" s="116">
        <f t="shared" si="6"/>
        <v>17</v>
      </c>
      <c r="B21" s="58">
        <v>156</v>
      </c>
      <c r="C21" s="37">
        <f t="shared" si="0"/>
        <v>12963</v>
      </c>
      <c r="D21" s="38" t="str">
        <f t="shared" si="1"/>
        <v>Huber, Harald</v>
      </c>
      <c r="E21" s="39" t="str">
        <f t="shared" si="2"/>
        <v>NAC Amberg</v>
      </c>
      <c r="F21" s="40" t="str">
        <f t="shared" si="3"/>
        <v>Opel Kadett C-Coupe</v>
      </c>
      <c r="G21" s="39">
        <f t="shared" si="4"/>
        <v>0</v>
      </c>
      <c r="H21" s="39">
        <f t="shared" si="5"/>
        <v>0</v>
      </c>
      <c r="I21" s="108">
        <v>0.0006842592592592591</v>
      </c>
      <c r="J21" s="120">
        <v>15.5</v>
      </c>
      <c r="K21" s="157">
        <v>12.090909090909092</v>
      </c>
    </row>
    <row r="22" spans="1:11" s="34" customFormat="1" ht="15" customHeight="1">
      <c r="A22" s="116">
        <f t="shared" si="6"/>
        <v>18</v>
      </c>
      <c r="B22" s="58">
        <v>520</v>
      </c>
      <c r="C22" s="37">
        <f t="shared" si="0"/>
        <v>15211</v>
      </c>
      <c r="D22" s="38" t="str">
        <f t="shared" si="1"/>
        <v>Hentschel, Patrick</v>
      </c>
      <c r="E22" s="39" t="str">
        <f t="shared" si="2"/>
        <v>MSC Bollenbachtal</v>
      </c>
      <c r="F22" s="40" t="str">
        <f t="shared" si="3"/>
        <v>Renault R5 GTE</v>
      </c>
      <c r="G22" s="39">
        <f t="shared" si="4"/>
        <v>0</v>
      </c>
      <c r="H22" s="39">
        <f t="shared" si="5"/>
        <v>0</v>
      </c>
      <c r="I22" s="108">
        <v>0.0007012731481481482</v>
      </c>
      <c r="J22" s="120">
        <v>14.25</v>
      </c>
      <c r="K22" s="157">
        <v>10.272727272727273</v>
      </c>
    </row>
    <row r="23" spans="1:11" s="34" customFormat="1" ht="15" customHeight="1">
      <c r="A23" s="116">
        <f t="shared" si="6"/>
        <v>19</v>
      </c>
      <c r="B23" s="58">
        <v>81</v>
      </c>
      <c r="C23" s="37">
        <f t="shared" si="0"/>
        <v>15242</v>
      </c>
      <c r="D23" s="38" t="str">
        <f t="shared" si="1"/>
        <v>Rausch, Ralf</v>
      </c>
      <c r="E23" s="39" t="str">
        <f t="shared" si="2"/>
        <v>MSC Jura</v>
      </c>
      <c r="F23" s="40" t="str">
        <f t="shared" si="3"/>
        <v>Ford Fiesta</v>
      </c>
      <c r="G23" s="39">
        <f t="shared" si="4"/>
        <v>0</v>
      </c>
      <c r="H23" s="39">
        <f t="shared" si="5"/>
        <v>0</v>
      </c>
      <c r="I23" s="108">
        <v>0.0007027777777777778</v>
      </c>
      <c r="J23" s="120">
        <v>19.363636363636363</v>
      </c>
      <c r="K23" s="157">
        <v>8.454545454545455</v>
      </c>
    </row>
    <row r="24" spans="1:11" s="34" customFormat="1" ht="15" customHeight="1">
      <c r="A24" s="116">
        <f t="shared" si="6"/>
        <v>20</v>
      </c>
      <c r="B24" s="58">
        <v>64</v>
      </c>
      <c r="C24" s="37">
        <f t="shared" si="0"/>
        <v>15548</v>
      </c>
      <c r="D24" s="38" t="str">
        <f t="shared" si="1"/>
        <v>Kehlenbeck, Frank</v>
      </c>
      <c r="E24" s="39" t="str">
        <f t="shared" si="2"/>
        <v>ASC Rheingau</v>
      </c>
      <c r="F24" s="40" t="str">
        <f t="shared" si="3"/>
        <v>Fiat Abarth 1000 TC</v>
      </c>
      <c r="G24" s="39">
        <f t="shared" si="4"/>
        <v>0</v>
      </c>
      <c r="H24" s="39">
        <f t="shared" si="5"/>
        <v>0</v>
      </c>
      <c r="I24" s="108">
        <v>0.0007101851851851851</v>
      </c>
      <c r="J24" s="120">
        <v>17.285714285714285</v>
      </c>
      <c r="K24" s="157">
        <v>6.636363636363637</v>
      </c>
    </row>
    <row r="25" spans="1:11" s="34" customFormat="1" ht="15" customHeight="1">
      <c r="A25" s="116">
        <f t="shared" si="6"/>
        <v>21</v>
      </c>
      <c r="B25" s="58">
        <v>62</v>
      </c>
      <c r="C25" s="37">
        <f t="shared" si="0"/>
        <v>0</v>
      </c>
      <c r="D25" s="38" t="str">
        <f t="shared" si="1"/>
        <v>Köbel, Kai</v>
      </c>
      <c r="E25" s="39">
        <f t="shared" si="2"/>
        <v>0</v>
      </c>
      <c r="F25" s="40" t="str">
        <f t="shared" si="3"/>
        <v>Renault Clio RS</v>
      </c>
      <c r="G25" s="39">
        <f t="shared" si="4"/>
        <v>0</v>
      </c>
      <c r="H25" s="39">
        <f t="shared" si="5"/>
        <v>0</v>
      </c>
      <c r="I25" s="108">
        <v>0.0007111111111111111</v>
      </c>
      <c r="J25" s="120">
        <v>13</v>
      </c>
      <c r="K25" s="157">
        <v>4.818181818181817</v>
      </c>
    </row>
    <row r="26" spans="1:11" s="34" customFormat="1" ht="15" customHeight="1">
      <c r="A26" s="116">
        <f t="shared" si="6"/>
        <v>22</v>
      </c>
      <c r="B26" s="58">
        <v>135</v>
      </c>
      <c r="C26" s="37">
        <f t="shared" si="0"/>
        <v>13720</v>
      </c>
      <c r="D26" s="38" t="str">
        <f t="shared" si="1"/>
        <v>Kunz, Marco</v>
      </c>
      <c r="E26" s="39" t="str">
        <f t="shared" si="2"/>
        <v>MSC Wasgau</v>
      </c>
      <c r="F26" s="40" t="str">
        <f t="shared" si="3"/>
        <v>VW Polo G40</v>
      </c>
      <c r="G26" s="39">
        <f t="shared" si="4"/>
        <v>0</v>
      </c>
      <c r="H26" s="39">
        <f t="shared" si="5"/>
        <v>0</v>
      </c>
      <c r="I26" s="108">
        <v>0.000715625</v>
      </c>
      <c r="J26" s="120">
        <v>11.75</v>
      </c>
      <c r="K26" s="157">
        <v>3</v>
      </c>
    </row>
    <row r="27" spans="1:11" s="34" customFormat="1" ht="15" customHeight="1">
      <c r="A27" s="116">
        <f t="shared" si="6"/>
        <v>23</v>
      </c>
      <c r="B27" s="58">
        <v>157</v>
      </c>
      <c r="C27" s="37">
        <f t="shared" si="0"/>
        <v>12917</v>
      </c>
      <c r="D27" s="38" t="str">
        <f t="shared" si="1"/>
        <v>Grosch, Oliver</v>
      </c>
      <c r="E27" s="39" t="str">
        <f t="shared" si="2"/>
        <v>NAC Amberg</v>
      </c>
      <c r="F27" s="40" t="str">
        <f t="shared" si="3"/>
        <v>Opel Kadett C-Coupe</v>
      </c>
      <c r="G27" s="39">
        <f t="shared" si="4"/>
        <v>0</v>
      </c>
      <c r="H27" s="39">
        <f t="shared" si="5"/>
        <v>0</v>
      </c>
      <c r="I27" s="108">
        <v>0.0007354212962962963</v>
      </c>
      <c r="J27" s="120">
        <v>10.5</v>
      </c>
      <c r="K27" s="157">
        <v>21.181818181818183</v>
      </c>
    </row>
    <row r="28" spans="1:11" s="34" customFormat="1" ht="15" customHeight="1">
      <c r="A28" s="116">
        <f t="shared" si="6"/>
        <v>24</v>
      </c>
      <c r="B28" s="58">
        <v>13</v>
      </c>
      <c r="C28" s="37">
        <f t="shared" si="0"/>
        <v>0</v>
      </c>
      <c r="D28" s="38" t="str">
        <f t="shared" si="1"/>
        <v>Richter, Heiko</v>
      </c>
      <c r="E28" s="39" t="str">
        <f t="shared" si="2"/>
        <v>MSC Kitzbühel</v>
      </c>
      <c r="F28" s="40" t="str">
        <f t="shared" si="3"/>
        <v>Citroen Saxo</v>
      </c>
      <c r="G28" s="39">
        <f t="shared" si="4"/>
        <v>0</v>
      </c>
      <c r="H28" s="39">
        <f t="shared" si="5"/>
        <v>0</v>
      </c>
      <c r="I28" s="108">
        <v>0.0007383101851851852</v>
      </c>
      <c r="J28" s="120">
        <v>17.545454545454547</v>
      </c>
      <c r="K28" s="157">
        <v>19.363636363636363</v>
      </c>
    </row>
    <row r="29" spans="1:11" s="34" customFormat="1" ht="15" customHeight="1">
      <c r="A29" s="116">
        <f t="shared" si="6"/>
        <v>25</v>
      </c>
      <c r="B29" s="58">
        <v>461</v>
      </c>
      <c r="C29" s="37">
        <f t="shared" si="0"/>
        <v>12775</v>
      </c>
      <c r="D29" s="38" t="str">
        <f t="shared" si="1"/>
        <v>Kratzer, Stefan</v>
      </c>
      <c r="E29" s="39" t="str">
        <f t="shared" si="2"/>
        <v>SFK Hansenried</v>
      </c>
      <c r="F29" s="40" t="str">
        <f t="shared" si="3"/>
        <v>VW Polo</v>
      </c>
      <c r="G29" s="39">
        <f t="shared" si="4"/>
        <v>0</v>
      </c>
      <c r="H29" s="39">
        <f t="shared" si="5"/>
        <v>0</v>
      </c>
      <c r="I29" s="108">
        <v>0.0007390092592592592</v>
      </c>
      <c r="J29" s="120">
        <v>8.454545454545455</v>
      </c>
      <c r="K29" s="157">
        <v>17.545454545454547</v>
      </c>
    </row>
    <row r="30" spans="1:11" s="34" customFormat="1" ht="15" customHeight="1">
      <c r="A30" s="116">
        <f t="shared" si="6"/>
        <v>26</v>
      </c>
      <c r="B30" s="58">
        <v>811</v>
      </c>
      <c r="C30" s="37">
        <f t="shared" si="0"/>
        <v>15499</v>
      </c>
      <c r="D30" s="38" t="str">
        <f t="shared" si="1"/>
        <v>Schmid, Barbara</v>
      </c>
      <c r="E30" s="39" t="str">
        <f t="shared" si="2"/>
        <v>MSC Jura</v>
      </c>
      <c r="F30" s="40" t="str">
        <f t="shared" si="3"/>
        <v>Ford Fiesta</v>
      </c>
      <c r="G30" s="39">
        <f t="shared" si="4"/>
        <v>0</v>
      </c>
      <c r="H30" s="39">
        <f t="shared" si="5"/>
        <v>1</v>
      </c>
      <c r="I30" s="108">
        <v>0.0007428240740740741</v>
      </c>
      <c r="J30" s="120">
        <v>15.727272727272727</v>
      </c>
      <c r="K30" s="157">
        <v>15.727272727272727</v>
      </c>
    </row>
    <row r="31" spans="1:11" s="34" customFormat="1" ht="15" customHeight="1">
      <c r="A31" s="116">
        <f t="shared" si="6"/>
        <v>27</v>
      </c>
      <c r="B31" s="58">
        <v>350</v>
      </c>
      <c r="C31" s="37">
        <f t="shared" si="0"/>
        <v>15377</v>
      </c>
      <c r="D31" s="38" t="str">
        <f t="shared" si="1"/>
        <v>Stangneth, Heinz</v>
      </c>
      <c r="E31" s="39" t="str">
        <f t="shared" si="2"/>
        <v>SFK Hansenried</v>
      </c>
      <c r="F31" s="40" t="str">
        <f t="shared" si="3"/>
        <v>NSU TT</v>
      </c>
      <c r="G31" s="39">
        <f t="shared" si="4"/>
        <v>0</v>
      </c>
      <c r="H31" s="39">
        <f t="shared" si="5"/>
        <v>0</v>
      </c>
      <c r="I31" s="108">
        <v>0.0007496527777777778</v>
      </c>
      <c r="J31" s="120">
        <v>6.636363636363637</v>
      </c>
      <c r="K31" s="157">
        <v>13.909090909090908</v>
      </c>
    </row>
    <row r="32" spans="1:11" s="34" customFormat="1" ht="15" customHeight="1">
      <c r="A32" s="116">
        <f t="shared" si="6"/>
        <v>28</v>
      </c>
      <c r="B32" s="58">
        <v>92</v>
      </c>
      <c r="C32" s="37">
        <f t="shared" si="0"/>
        <v>0</v>
      </c>
      <c r="D32" s="38" t="str">
        <f t="shared" si="1"/>
        <v>Pechtl, Siegfried</v>
      </c>
      <c r="E32" s="39" t="str">
        <f t="shared" si="2"/>
        <v>MSC Pfatter</v>
      </c>
      <c r="F32" s="40" t="str">
        <f t="shared" si="3"/>
        <v>Lotus Elise</v>
      </c>
      <c r="G32" s="39">
        <f t="shared" si="4"/>
        <v>0</v>
      </c>
      <c r="H32" s="39">
        <f t="shared" si="5"/>
        <v>0</v>
      </c>
      <c r="I32" s="108">
        <v>0.0007504629629629629</v>
      </c>
      <c r="J32" s="120">
        <v>9.25</v>
      </c>
      <c r="K32" s="157">
        <v>12.090909090909092</v>
      </c>
    </row>
    <row r="33" spans="1:11" s="34" customFormat="1" ht="15" customHeight="1">
      <c r="A33" s="116">
        <f t="shared" si="6"/>
        <v>29</v>
      </c>
      <c r="B33" s="58">
        <v>50</v>
      </c>
      <c r="C33" s="37">
        <f t="shared" si="0"/>
        <v>20031</v>
      </c>
      <c r="D33" s="38" t="str">
        <f t="shared" si="1"/>
        <v>Beck, Werner</v>
      </c>
      <c r="E33" s="39" t="str">
        <f t="shared" si="2"/>
        <v>MSC Bechhofen</v>
      </c>
      <c r="F33" s="40" t="str">
        <f t="shared" si="3"/>
        <v>Smart Roadster</v>
      </c>
      <c r="G33" s="39">
        <f t="shared" si="4"/>
        <v>0</v>
      </c>
      <c r="H33" s="39">
        <f t="shared" si="5"/>
        <v>0</v>
      </c>
      <c r="I33" s="108">
        <v>0.0007530092592592593</v>
      </c>
      <c r="J33" s="120">
        <v>14.428571428571429</v>
      </c>
      <c r="K33" s="157">
        <v>10.272727272727273</v>
      </c>
    </row>
    <row r="34" spans="1:11" s="34" customFormat="1" ht="15" customHeight="1">
      <c r="A34" s="116">
        <f t="shared" si="6"/>
        <v>30</v>
      </c>
      <c r="B34" s="58">
        <v>312</v>
      </c>
      <c r="C34" s="37">
        <f t="shared" si="0"/>
        <v>15075</v>
      </c>
      <c r="D34" s="38" t="str">
        <f t="shared" si="1"/>
        <v>Venter, Alexander</v>
      </c>
      <c r="E34" s="39" t="str">
        <f t="shared" si="2"/>
        <v>MSC Zorn</v>
      </c>
      <c r="F34" s="40" t="str">
        <f t="shared" si="3"/>
        <v>BMW E30 318 is</v>
      </c>
      <c r="G34" s="39">
        <f t="shared" si="4"/>
        <v>0</v>
      </c>
      <c r="H34" s="39">
        <f t="shared" si="5"/>
        <v>0</v>
      </c>
      <c r="I34" s="108">
        <v>0.0007606481481481482</v>
      </c>
      <c r="J34" s="120">
        <v>8</v>
      </c>
      <c r="K34" s="157">
        <v>8.454545454545455</v>
      </c>
    </row>
    <row r="35" spans="1:11" ht="15" customHeight="1">
      <c r="A35" s="116">
        <f t="shared" si="6"/>
        <v>31</v>
      </c>
      <c r="B35" s="109">
        <v>6</v>
      </c>
      <c r="C35" s="110">
        <f t="shared" si="0"/>
        <v>0</v>
      </c>
      <c r="D35" s="38" t="str">
        <f t="shared" si="1"/>
        <v>König, Anton</v>
      </c>
      <c r="E35" s="38" t="str">
        <f t="shared" si="2"/>
        <v>SFG Sophienthal</v>
      </c>
      <c r="F35" s="39" t="str">
        <f t="shared" si="3"/>
        <v>Polo Coupe</v>
      </c>
      <c r="G35" s="39">
        <f t="shared" si="4"/>
        <v>0</v>
      </c>
      <c r="H35" s="39">
        <f t="shared" si="5"/>
        <v>0</v>
      </c>
      <c r="I35" s="108">
        <v>0.0007690972222222222</v>
      </c>
      <c r="J35" s="120">
        <v>8</v>
      </c>
      <c r="K35" s="157">
        <v>6.636363636363637</v>
      </c>
    </row>
    <row r="36" spans="1:11" ht="15" customHeight="1">
      <c r="A36" s="116">
        <f t="shared" si="6"/>
        <v>32</v>
      </c>
      <c r="B36" s="109">
        <v>1034</v>
      </c>
      <c r="C36" s="110">
        <f t="shared" si="0"/>
        <v>15977</v>
      </c>
      <c r="D36" s="38" t="str">
        <f t="shared" si="1"/>
        <v>Metz, Michael</v>
      </c>
      <c r="E36" s="38" t="str">
        <f t="shared" si="2"/>
        <v>NAC Nittenau e.V.</v>
      </c>
      <c r="F36" s="39" t="str">
        <f t="shared" si="3"/>
        <v>VW Polo 1</v>
      </c>
      <c r="G36" s="39">
        <f t="shared" si="4"/>
        <v>0</v>
      </c>
      <c r="H36" s="39">
        <f t="shared" si="5"/>
        <v>0</v>
      </c>
      <c r="I36" s="108">
        <v>0.0007778935185185186</v>
      </c>
      <c r="J36" s="120">
        <v>4.818181818181817</v>
      </c>
      <c r="K36" s="157">
        <v>4.818181818181817</v>
      </c>
    </row>
    <row r="37" spans="1:11" ht="15" customHeight="1">
      <c r="A37" s="116">
        <f t="shared" si="6"/>
        <v>33</v>
      </c>
      <c r="B37" s="109">
        <v>106</v>
      </c>
      <c r="C37" s="110">
        <f aca="true" t="shared" si="7" ref="C37:C68">IF(ISBLANK(B37),"",VLOOKUP(B37,Starter_Feld,2,FALSE))</f>
        <v>11732</v>
      </c>
      <c r="D37" s="38" t="str">
        <f aca="true" t="shared" si="8" ref="D37:D68">IF(ISBLANK(B37),"",VLOOKUP(B37,Starter_Feld,3,FALSE))</f>
        <v>Ries, Klaus Dieter</v>
      </c>
      <c r="E37" s="38">
        <f aca="true" t="shared" si="9" ref="E37:E68">IF(ISBLANK(B37),"",VLOOKUP(B37,Starter_Feld,4,FALSE))</f>
        <v>0</v>
      </c>
      <c r="F37" s="39" t="str">
        <f aca="true" t="shared" si="10" ref="F37:F68">IF(ISBLANK(B37),"",VLOOKUP(B37,Starter_Feld,5,FALSE))</f>
        <v>Peugeot 106</v>
      </c>
      <c r="G37" s="39">
        <f aca="true" t="shared" si="11" ref="G37:G68">IF(ISBLANK(B37),"",VLOOKUP(B37,Starter_Feld,7,FALSE))</f>
        <v>0</v>
      </c>
      <c r="H37" s="39">
        <f aca="true" t="shared" si="12" ref="H37:H68">IF(ISBLANK(B37),"",VLOOKUP(B37,Starter_Feld,8,FALSE))</f>
        <v>0</v>
      </c>
      <c r="I37" s="108">
        <v>0.0007858796296296295</v>
      </c>
      <c r="J37" s="120">
        <v>13.909090909090908</v>
      </c>
      <c r="K37" s="157">
        <v>3</v>
      </c>
    </row>
    <row r="38" spans="1:11" ht="15" customHeight="1">
      <c r="A38" s="116">
        <f t="shared" si="6"/>
        <v>34</v>
      </c>
      <c r="B38" s="109">
        <v>395</v>
      </c>
      <c r="C38" s="110">
        <f t="shared" si="7"/>
        <v>0</v>
      </c>
      <c r="D38" s="38" t="str">
        <f t="shared" si="8"/>
        <v>Dietze, Harald</v>
      </c>
      <c r="E38" s="38" t="str">
        <f t="shared" si="9"/>
        <v>Scuderia Topolino</v>
      </c>
      <c r="F38" s="39" t="str">
        <f t="shared" si="10"/>
        <v>Fiat Abarth TC</v>
      </c>
      <c r="G38" s="39">
        <f t="shared" si="11"/>
        <v>0</v>
      </c>
      <c r="H38" s="39">
        <f t="shared" si="12"/>
        <v>0</v>
      </c>
      <c r="I38" s="108">
        <v>0.0008023148148148148</v>
      </c>
      <c r="J38" s="120">
        <v>11.571428571428571</v>
      </c>
      <c r="K38" s="157">
        <v>21.75</v>
      </c>
    </row>
    <row r="39" spans="1:11" ht="15" customHeight="1">
      <c r="A39" s="116">
        <f t="shared" si="6"/>
        <v>35</v>
      </c>
      <c r="B39" s="109">
        <v>1181</v>
      </c>
      <c r="C39" s="110">
        <f t="shared" si="7"/>
        <v>0</v>
      </c>
      <c r="D39" s="38" t="str">
        <f t="shared" si="8"/>
        <v>Mauracher, Markus</v>
      </c>
      <c r="E39" s="38" t="str">
        <f t="shared" si="9"/>
        <v>MSC Kitzbühel</v>
      </c>
      <c r="F39" s="39" t="str">
        <f t="shared" si="10"/>
        <v>Peugeot 205 GTI</v>
      </c>
      <c r="G39" s="39">
        <f t="shared" si="11"/>
        <v>0</v>
      </c>
      <c r="H39" s="39">
        <f t="shared" si="12"/>
        <v>0</v>
      </c>
      <c r="I39" s="108">
        <v>0.0008028935185185184</v>
      </c>
      <c r="J39" s="120">
        <v>12.090909090909092</v>
      </c>
      <c r="K39" s="157">
        <v>20.5</v>
      </c>
    </row>
    <row r="40" spans="1:11" ht="15" customHeight="1">
      <c r="A40" s="116">
        <f t="shared" si="6"/>
        <v>36</v>
      </c>
      <c r="B40" s="109">
        <v>686</v>
      </c>
      <c r="C40" s="110">
        <f t="shared" si="7"/>
        <v>10475</v>
      </c>
      <c r="D40" s="38" t="str">
        <f t="shared" si="8"/>
        <v>Böns, Markus</v>
      </c>
      <c r="E40" s="38" t="str">
        <f t="shared" si="9"/>
        <v>MSC Zorn</v>
      </c>
      <c r="F40" s="39" t="str">
        <f t="shared" si="10"/>
        <v>Honda Civic</v>
      </c>
      <c r="G40" s="39">
        <f t="shared" si="11"/>
        <v>0</v>
      </c>
      <c r="H40" s="39">
        <f t="shared" si="12"/>
        <v>0</v>
      </c>
      <c r="I40" s="108">
        <v>0.0008086805555555554</v>
      </c>
      <c r="J40" s="120">
        <v>10.272727272727273</v>
      </c>
      <c r="K40" s="157">
        <v>19.25</v>
      </c>
    </row>
    <row r="41" spans="1:11" ht="15" customHeight="1">
      <c r="A41" s="116">
        <f t="shared" si="6"/>
        <v>37</v>
      </c>
      <c r="B41" s="109">
        <v>672</v>
      </c>
      <c r="C41" s="110">
        <f t="shared" si="7"/>
        <v>0</v>
      </c>
      <c r="D41" s="38" t="str">
        <f t="shared" si="8"/>
        <v>Raßhofer, Christian</v>
      </c>
      <c r="E41" s="38">
        <f t="shared" si="9"/>
        <v>0</v>
      </c>
      <c r="F41" s="39" t="str">
        <f t="shared" si="10"/>
        <v>Opel Corsa B</v>
      </c>
      <c r="G41" s="39">
        <f t="shared" si="11"/>
        <v>0</v>
      </c>
      <c r="H41" s="39">
        <f t="shared" si="12"/>
        <v>0</v>
      </c>
      <c r="I41" s="108">
        <v>0.0008112268518518517</v>
      </c>
      <c r="J41" s="120">
        <v>8.454545454545455</v>
      </c>
      <c r="K41" s="157">
        <v>18</v>
      </c>
    </row>
    <row r="42" spans="1:11" ht="15" customHeight="1">
      <c r="A42" s="116">
        <f t="shared" si="6"/>
        <v>38</v>
      </c>
      <c r="B42" s="109">
        <v>61</v>
      </c>
      <c r="C42" s="110">
        <f t="shared" si="7"/>
        <v>0</v>
      </c>
      <c r="D42" s="38" t="str">
        <f t="shared" si="8"/>
        <v>Köbel, Thomas</v>
      </c>
      <c r="E42" s="38">
        <f t="shared" si="9"/>
        <v>0</v>
      </c>
      <c r="F42" s="39" t="str">
        <f t="shared" si="10"/>
        <v>Renault Clio RS</v>
      </c>
      <c r="G42" s="39">
        <f t="shared" si="11"/>
        <v>0</v>
      </c>
      <c r="H42" s="39">
        <f t="shared" si="12"/>
        <v>0</v>
      </c>
      <c r="I42" s="108">
        <v>0.0008214212962962962</v>
      </c>
      <c r="J42" s="120">
        <v>6.75</v>
      </c>
      <c r="K42" s="157">
        <v>16.75</v>
      </c>
    </row>
    <row r="43" spans="1:11" ht="15" customHeight="1">
      <c r="A43" s="116">
        <f t="shared" si="6"/>
        <v>39</v>
      </c>
      <c r="B43" s="109">
        <v>501</v>
      </c>
      <c r="C43" s="110">
        <f t="shared" si="7"/>
        <v>14266</v>
      </c>
      <c r="D43" s="38" t="str">
        <f t="shared" si="8"/>
        <v>Beck, Ricarda</v>
      </c>
      <c r="E43" s="38" t="str">
        <f t="shared" si="9"/>
        <v>MSC Bechhofen</v>
      </c>
      <c r="F43" s="39" t="str">
        <f t="shared" si="10"/>
        <v>Smart Roadster</v>
      </c>
      <c r="G43" s="39">
        <f t="shared" si="11"/>
        <v>0</v>
      </c>
      <c r="H43" s="39">
        <f t="shared" si="12"/>
        <v>1</v>
      </c>
      <c r="I43" s="108">
        <v>0.0008281249999999999</v>
      </c>
      <c r="J43" s="120">
        <v>8.714285714285714</v>
      </c>
      <c r="K43" s="157">
        <v>15.5</v>
      </c>
    </row>
    <row r="44" spans="1:11" ht="15" customHeight="1">
      <c r="A44" s="116">
        <f t="shared" si="6"/>
        <v>40</v>
      </c>
      <c r="B44" s="109">
        <v>40</v>
      </c>
      <c r="C44" s="110">
        <f t="shared" si="7"/>
        <v>0</v>
      </c>
      <c r="D44" s="38" t="str">
        <f t="shared" si="8"/>
        <v>Friedrich, Thorsten</v>
      </c>
      <c r="E44" s="38">
        <f t="shared" si="9"/>
        <v>0</v>
      </c>
      <c r="F44" s="39" t="str">
        <f t="shared" si="10"/>
        <v>Ford Escort</v>
      </c>
      <c r="G44" s="39">
        <f t="shared" si="11"/>
        <v>0</v>
      </c>
      <c r="H44" s="39">
        <f t="shared" si="12"/>
        <v>0</v>
      </c>
      <c r="I44" s="108">
        <v>0.0008310185185185186</v>
      </c>
      <c r="J44" s="120">
        <v>6.636363636363637</v>
      </c>
      <c r="K44" s="157">
        <v>14.25</v>
      </c>
    </row>
    <row r="45" spans="1:11" ht="15" customHeight="1">
      <c r="A45" s="116">
        <f t="shared" si="6"/>
        <v>41</v>
      </c>
      <c r="B45" s="109">
        <v>687</v>
      </c>
      <c r="C45" s="110">
        <f t="shared" si="7"/>
        <v>12452</v>
      </c>
      <c r="D45" s="38" t="str">
        <f t="shared" si="8"/>
        <v>Böns, Andreas</v>
      </c>
      <c r="E45" s="38">
        <f t="shared" si="9"/>
        <v>0</v>
      </c>
      <c r="F45" s="39" t="str">
        <f t="shared" si="10"/>
        <v>Honda Civic</v>
      </c>
      <c r="G45" s="39">
        <f t="shared" si="11"/>
        <v>0</v>
      </c>
      <c r="H45" s="39">
        <f t="shared" si="12"/>
        <v>0</v>
      </c>
      <c r="I45" s="108">
        <v>0.0008380833333333333</v>
      </c>
      <c r="J45" s="120">
        <v>4.818181818181817</v>
      </c>
      <c r="K45" s="157">
        <v>13</v>
      </c>
    </row>
    <row r="46" spans="1:11" ht="15" customHeight="1">
      <c r="A46" s="116">
        <f t="shared" si="6"/>
        <v>42</v>
      </c>
      <c r="B46" s="109">
        <v>45</v>
      </c>
      <c r="C46" s="110">
        <f t="shared" si="7"/>
        <v>15948</v>
      </c>
      <c r="D46" s="38" t="str">
        <f t="shared" si="8"/>
        <v>Schöne, Tanja</v>
      </c>
      <c r="E46" s="38" t="str">
        <f t="shared" si="9"/>
        <v>FG Rhein-Main</v>
      </c>
      <c r="F46" s="39" t="str">
        <f t="shared" si="10"/>
        <v>Audi 50</v>
      </c>
      <c r="G46" s="39">
        <f t="shared" si="11"/>
        <v>0</v>
      </c>
      <c r="H46" s="39">
        <f t="shared" si="12"/>
        <v>1</v>
      </c>
      <c r="I46" s="108">
        <v>0.0008953703703703705</v>
      </c>
      <c r="J46" s="120">
        <v>3</v>
      </c>
      <c r="K46" s="157">
        <v>11.75</v>
      </c>
    </row>
    <row r="47" spans="1:11" ht="15" customHeight="1">
      <c r="A47" s="116">
        <f t="shared" si="6"/>
        <v>43</v>
      </c>
      <c r="B47" s="109">
        <v>32</v>
      </c>
      <c r="C47" s="110">
        <f t="shared" si="7"/>
        <v>16167</v>
      </c>
      <c r="D47" s="38" t="str">
        <f t="shared" si="8"/>
        <v>Orlikowski, Anna-Lisa</v>
      </c>
      <c r="E47" s="38">
        <f t="shared" si="9"/>
        <v>0</v>
      </c>
      <c r="F47" s="39" t="str">
        <f t="shared" si="10"/>
        <v>BMW E30 318 is</v>
      </c>
      <c r="G47" s="39">
        <f t="shared" si="11"/>
        <v>0</v>
      </c>
      <c r="H47" s="39">
        <f t="shared" si="12"/>
        <v>1</v>
      </c>
      <c r="I47" s="108">
        <v>0.0008987314814814815</v>
      </c>
      <c r="J47" s="120">
        <v>5.5</v>
      </c>
      <c r="K47" s="157">
        <v>10.5</v>
      </c>
    </row>
    <row r="48" spans="1:11" ht="15" customHeight="1">
      <c r="A48" s="116">
        <f t="shared" si="6"/>
        <v>44</v>
      </c>
      <c r="B48" s="109">
        <v>83</v>
      </c>
      <c r="C48" s="110">
        <f t="shared" si="7"/>
        <v>12711</v>
      </c>
      <c r="D48" s="38" t="str">
        <f t="shared" si="8"/>
        <v>Werner, Sandra</v>
      </c>
      <c r="E48" s="38" t="str">
        <f t="shared" si="9"/>
        <v>RRC Vienenburg</v>
      </c>
      <c r="F48" s="39" t="str">
        <f t="shared" si="10"/>
        <v>Smart ForTwo</v>
      </c>
      <c r="G48" s="39">
        <f t="shared" si="11"/>
        <v>0</v>
      </c>
      <c r="H48" s="39">
        <f t="shared" si="12"/>
        <v>1</v>
      </c>
      <c r="I48" s="108">
        <v>0.0009034722222222222</v>
      </c>
      <c r="J48" s="120">
        <v>5.857142857142858</v>
      </c>
      <c r="K48" s="157">
        <v>9.25</v>
      </c>
    </row>
    <row r="49" spans="1:11" ht="15" customHeight="1">
      <c r="A49" s="116">
        <f t="shared" si="6"/>
        <v>45</v>
      </c>
      <c r="B49" s="109">
        <v>41</v>
      </c>
      <c r="C49" s="110">
        <f t="shared" si="7"/>
        <v>0</v>
      </c>
      <c r="D49" s="38" t="str">
        <f t="shared" si="8"/>
        <v>Deason-Friedrich, Jenifer</v>
      </c>
      <c r="E49" s="38">
        <f t="shared" si="9"/>
        <v>0</v>
      </c>
      <c r="F49" s="39" t="str">
        <f t="shared" si="10"/>
        <v>Ford Escort</v>
      </c>
      <c r="G49" s="39">
        <f t="shared" si="11"/>
        <v>0</v>
      </c>
      <c r="H49" s="39">
        <f t="shared" si="12"/>
        <v>1</v>
      </c>
      <c r="I49" s="108">
        <v>0.000927087962962963</v>
      </c>
      <c r="J49" s="120">
        <v>3</v>
      </c>
      <c r="K49" s="157">
        <v>8</v>
      </c>
    </row>
    <row r="50" spans="1:11" ht="15" customHeight="1">
      <c r="A50" s="116">
        <f t="shared" si="6"/>
        <v>46</v>
      </c>
      <c r="B50" s="109">
        <v>308</v>
      </c>
      <c r="C50" s="110">
        <f t="shared" si="7"/>
        <v>16031</v>
      </c>
      <c r="D50" s="38" t="str">
        <f t="shared" si="8"/>
        <v>Michel, Manuel</v>
      </c>
      <c r="E50" s="38">
        <f t="shared" si="9"/>
        <v>0</v>
      </c>
      <c r="F50" s="39" t="str">
        <f t="shared" si="10"/>
        <v>VW Golf</v>
      </c>
      <c r="G50" s="39">
        <f t="shared" si="11"/>
        <v>0</v>
      </c>
      <c r="H50" s="39">
        <f t="shared" si="12"/>
        <v>0</v>
      </c>
      <c r="I50" s="108">
        <v>0.0009558009259259261</v>
      </c>
      <c r="J50" s="120">
        <v>4.25</v>
      </c>
      <c r="K50" s="157">
        <v>6.75</v>
      </c>
    </row>
    <row r="51" spans="1:11" ht="15" customHeight="1">
      <c r="A51" s="116">
        <f aca="true" t="shared" si="13" ref="A51:A102">IF(ISBLANK(B51),"",A50+1)</f>
        <v>47</v>
      </c>
      <c r="B51" s="109">
        <v>38</v>
      </c>
      <c r="C51" s="110">
        <f t="shared" si="7"/>
        <v>3470</v>
      </c>
      <c r="D51" s="38" t="str">
        <f t="shared" si="8"/>
        <v>Dieber, Lothar</v>
      </c>
      <c r="E51" s="38" t="str">
        <f t="shared" si="9"/>
        <v>RRC Vienenburg</v>
      </c>
      <c r="F51" s="39" t="str">
        <f t="shared" si="10"/>
        <v>Smart ForTwo</v>
      </c>
      <c r="G51" s="39">
        <f t="shared" si="11"/>
        <v>0</v>
      </c>
      <c r="H51" s="39">
        <f t="shared" si="12"/>
        <v>0</v>
      </c>
      <c r="I51" s="108">
        <v>0.0009559027777777778</v>
      </c>
      <c r="J51" s="120">
        <v>3</v>
      </c>
      <c r="K51" s="157">
        <v>5.5</v>
      </c>
    </row>
    <row r="52" spans="1:11" ht="15" customHeight="1">
      <c r="A52" s="116">
        <f t="shared" si="13"/>
        <v>48</v>
      </c>
      <c r="B52" s="109">
        <v>201</v>
      </c>
      <c r="C52" s="110">
        <f t="shared" si="7"/>
        <v>20196</v>
      </c>
      <c r="D52" s="38" t="str">
        <f t="shared" si="8"/>
        <v>Appl, Franz</v>
      </c>
      <c r="E52" s="38" t="str">
        <f t="shared" si="9"/>
        <v>ATC Weiden</v>
      </c>
      <c r="F52" s="39" t="str">
        <f t="shared" si="10"/>
        <v>Opel Kadett</v>
      </c>
      <c r="G52" s="39">
        <f t="shared" si="11"/>
        <v>0</v>
      </c>
      <c r="H52" s="39">
        <f t="shared" si="12"/>
        <v>0</v>
      </c>
      <c r="I52" s="108">
        <v>0.03125</v>
      </c>
      <c r="J52" s="120">
        <v>3</v>
      </c>
      <c r="K52" s="157">
        <v>4.25</v>
      </c>
    </row>
    <row r="53" spans="1:11" ht="15" customHeight="1">
      <c r="A53" s="116">
        <f t="shared" si="13"/>
        <v>49</v>
      </c>
      <c r="B53" s="109">
        <v>238</v>
      </c>
      <c r="C53" s="110">
        <f t="shared" si="7"/>
        <v>0</v>
      </c>
      <c r="D53" s="38" t="str">
        <f t="shared" si="8"/>
        <v>Köfsel, Andreas</v>
      </c>
      <c r="E53" s="38" t="str">
        <f t="shared" si="9"/>
        <v>MSC ??</v>
      </c>
      <c r="F53" s="39" t="str">
        <f t="shared" si="10"/>
        <v>VW Polo</v>
      </c>
      <c r="G53" s="39">
        <f t="shared" si="11"/>
        <v>0</v>
      </c>
      <c r="H53" s="39">
        <f t="shared" si="12"/>
        <v>0</v>
      </c>
      <c r="I53" s="108" t="s">
        <v>226</v>
      </c>
      <c r="J53" s="120">
        <v>3</v>
      </c>
      <c r="K53" s="157">
        <v>3</v>
      </c>
    </row>
    <row r="54" spans="1:11" ht="15" customHeight="1">
      <c r="A54" s="116">
        <f t="shared" si="13"/>
      </c>
      <c r="B54" s="109"/>
      <c r="C54" s="110">
        <f t="shared" si="7"/>
      </c>
      <c r="D54" s="38">
        <f t="shared" si="8"/>
      </c>
      <c r="E54" s="38">
        <f t="shared" si="9"/>
      </c>
      <c r="F54" s="39">
        <f t="shared" si="10"/>
      </c>
      <c r="G54" s="39">
        <f t="shared" si="11"/>
      </c>
      <c r="H54" s="39">
        <f t="shared" si="12"/>
      </c>
      <c r="I54" s="108"/>
      <c r="J54" s="120"/>
      <c r="K54" s="157">
        <f aca="true" t="shared" si="14" ref="K54:K102">IF(ISBLANK(B54),"",1)</f>
      </c>
    </row>
    <row r="55" spans="1:11" ht="15" customHeight="1">
      <c r="A55" s="116">
        <f t="shared" si="13"/>
      </c>
      <c r="B55" s="109"/>
      <c r="C55" s="110">
        <f t="shared" si="7"/>
      </c>
      <c r="D55" s="38">
        <f t="shared" si="8"/>
      </c>
      <c r="E55" s="38">
        <f t="shared" si="9"/>
      </c>
      <c r="F55" s="39">
        <f t="shared" si="10"/>
      </c>
      <c r="G55" s="39">
        <f t="shared" si="11"/>
      </c>
      <c r="H55" s="39">
        <f t="shared" si="12"/>
      </c>
      <c r="I55" s="108"/>
      <c r="J55" s="120"/>
      <c r="K55" s="157">
        <f t="shared" si="14"/>
      </c>
    </row>
    <row r="56" spans="1:11" ht="15" customHeight="1">
      <c r="A56" s="116">
        <f t="shared" si="13"/>
      </c>
      <c r="B56" s="109"/>
      <c r="C56" s="110">
        <f t="shared" si="7"/>
      </c>
      <c r="D56" s="38">
        <f t="shared" si="8"/>
      </c>
      <c r="E56" s="38">
        <f t="shared" si="9"/>
      </c>
      <c r="F56" s="39">
        <f t="shared" si="10"/>
      </c>
      <c r="G56" s="39">
        <f t="shared" si="11"/>
      </c>
      <c r="H56" s="39">
        <f t="shared" si="12"/>
      </c>
      <c r="I56" s="108"/>
      <c r="J56" s="120"/>
      <c r="K56" s="157">
        <f t="shared" si="14"/>
      </c>
    </row>
    <row r="57" spans="1:11" ht="15" customHeight="1">
      <c r="A57" s="116">
        <f t="shared" si="13"/>
      </c>
      <c r="B57" s="109"/>
      <c r="C57" s="110">
        <f t="shared" si="7"/>
      </c>
      <c r="D57" s="38">
        <f t="shared" si="8"/>
      </c>
      <c r="E57" s="38">
        <f t="shared" si="9"/>
      </c>
      <c r="F57" s="39">
        <f t="shared" si="10"/>
      </c>
      <c r="G57" s="39">
        <f t="shared" si="11"/>
      </c>
      <c r="H57" s="39">
        <f t="shared" si="12"/>
      </c>
      <c r="I57" s="108"/>
      <c r="J57" s="120"/>
      <c r="K57" s="157">
        <f t="shared" si="14"/>
      </c>
    </row>
    <row r="58" spans="1:11" ht="15" customHeight="1">
      <c r="A58" s="116">
        <f t="shared" si="13"/>
      </c>
      <c r="B58" s="109"/>
      <c r="C58" s="110">
        <f t="shared" si="7"/>
      </c>
      <c r="D58" s="38">
        <f t="shared" si="8"/>
      </c>
      <c r="E58" s="38">
        <f t="shared" si="9"/>
      </c>
      <c r="F58" s="39">
        <f t="shared" si="10"/>
      </c>
      <c r="G58" s="39">
        <f t="shared" si="11"/>
      </c>
      <c r="H58" s="39">
        <f t="shared" si="12"/>
      </c>
      <c r="I58" s="108"/>
      <c r="J58" s="120"/>
      <c r="K58" s="157">
        <f t="shared" si="14"/>
      </c>
    </row>
    <row r="59" spans="1:11" ht="15" customHeight="1">
      <c r="A59" s="116">
        <f t="shared" si="13"/>
      </c>
      <c r="B59" s="109"/>
      <c r="C59" s="110">
        <f t="shared" si="7"/>
      </c>
      <c r="D59" s="38">
        <f t="shared" si="8"/>
      </c>
      <c r="E59" s="38">
        <f t="shared" si="9"/>
      </c>
      <c r="F59" s="39">
        <f t="shared" si="10"/>
      </c>
      <c r="G59" s="39">
        <f t="shared" si="11"/>
      </c>
      <c r="H59" s="39">
        <f t="shared" si="12"/>
      </c>
      <c r="I59" s="108"/>
      <c r="J59" s="120"/>
      <c r="K59" s="157">
        <f t="shared" si="14"/>
      </c>
    </row>
    <row r="60" spans="1:11" ht="15" customHeight="1">
      <c r="A60" s="116">
        <f t="shared" si="13"/>
      </c>
      <c r="B60" s="109"/>
      <c r="C60" s="110">
        <f t="shared" si="7"/>
      </c>
      <c r="D60" s="38">
        <f t="shared" si="8"/>
      </c>
      <c r="E60" s="38">
        <f t="shared" si="9"/>
      </c>
      <c r="F60" s="39">
        <f t="shared" si="10"/>
      </c>
      <c r="G60" s="39">
        <f t="shared" si="11"/>
      </c>
      <c r="H60" s="39">
        <f t="shared" si="12"/>
      </c>
      <c r="I60" s="108"/>
      <c r="J60" s="120"/>
      <c r="K60" s="157">
        <f t="shared" si="14"/>
      </c>
    </row>
    <row r="61" spans="1:11" ht="15" customHeight="1">
      <c r="A61" s="116">
        <f t="shared" si="13"/>
      </c>
      <c r="B61" s="109"/>
      <c r="C61" s="110">
        <f t="shared" si="7"/>
      </c>
      <c r="D61" s="38">
        <f t="shared" si="8"/>
      </c>
      <c r="E61" s="38">
        <f t="shared" si="9"/>
      </c>
      <c r="F61" s="39">
        <f t="shared" si="10"/>
      </c>
      <c r="G61" s="39">
        <f t="shared" si="11"/>
      </c>
      <c r="H61" s="39">
        <f t="shared" si="12"/>
      </c>
      <c r="I61" s="108"/>
      <c r="J61" s="120"/>
      <c r="K61" s="157">
        <f t="shared" si="14"/>
      </c>
    </row>
    <row r="62" spans="1:11" ht="15" customHeight="1">
      <c r="A62" s="116">
        <f t="shared" si="13"/>
      </c>
      <c r="B62" s="109"/>
      <c r="C62" s="110">
        <f t="shared" si="7"/>
      </c>
      <c r="D62" s="38">
        <f t="shared" si="8"/>
      </c>
      <c r="E62" s="38">
        <f t="shared" si="9"/>
      </c>
      <c r="F62" s="39">
        <f t="shared" si="10"/>
      </c>
      <c r="G62" s="39">
        <f t="shared" si="11"/>
      </c>
      <c r="H62" s="39">
        <f t="shared" si="12"/>
      </c>
      <c r="I62" s="108"/>
      <c r="J62" s="120"/>
      <c r="K62" s="157">
        <f t="shared" si="14"/>
      </c>
    </row>
    <row r="63" spans="1:11" ht="15" customHeight="1">
      <c r="A63" s="116">
        <f t="shared" si="13"/>
      </c>
      <c r="B63" s="109"/>
      <c r="C63" s="110">
        <f t="shared" si="7"/>
      </c>
      <c r="D63" s="38">
        <f t="shared" si="8"/>
      </c>
      <c r="E63" s="38">
        <f t="shared" si="9"/>
      </c>
      <c r="F63" s="39">
        <f t="shared" si="10"/>
      </c>
      <c r="G63" s="39">
        <f t="shared" si="11"/>
      </c>
      <c r="H63" s="39">
        <f t="shared" si="12"/>
      </c>
      <c r="I63" s="108"/>
      <c r="J63" s="120"/>
      <c r="K63" s="157">
        <f t="shared" si="14"/>
      </c>
    </row>
    <row r="64" spans="1:11" ht="15" customHeight="1">
      <c r="A64" s="116">
        <f t="shared" si="13"/>
      </c>
      <c r="B64" s="109"/>
      <c r="C64" s="110">
        <f t="shared" si="7"/>
      </c>
      <c r="D64" s="38">
        <f t="shared" si="8"/>
      </c>
      <c r="E64" s="38">
        <f t="shared" si="9"/>
      </c>
      <c r="F64" s="39">
        <f t="shared" si="10"/>
      </c>
      <c r="G64" s="39">
        <f t="shared" si="11"/>
      </c>
      <c r="H64" s="39">
        <f t="shared" si="12"/>
      </c>
      <c r="I64" s="108"/>
      <c r="J64" s="120"/>
      <c r="K64" s="157">
        <f t="shared" si="14"/>
      </c>
    </row>
    <row r="65" spans="1:11" ht="15" customHeight="1">
      <c r="A65" s="116">
        <f t="shared" si="13"/>
      </c>
      <c r="B65" s="109"/>
      <c r="C65" s="110">
        <f t="shared" si="7"/>
      </c>
      <c r="D65" s="38">
        <f t="shared" si="8"/>
      </c>
      <c r="E65" s="38">
        <f t="shared" si="9"/>
      </c>
      <c r="F65" s="39">
        <f t="shared" si="10"/>
      </c>
      <c r="G65" s="39">
        <f t="shared" si="11"/>
      </c>
      <c r="H65" s="39">
        <f t="shared" si="12"/>
      </c>
      <c r="I65" s="108"/>
      <c r="J65" s="120"/>
      <c r="K65" s="157">
        <f t="shared" si="14"/>
      </c>
    </row>
    <row r="66" spans="1:11" ht="15" customHeight="1">
      <c r="A66" s="116">
        <f t="shared" si="13"/>
      </c>
      <c r="B66" s="109"/>
      <c r="C66" s="110">
        <f t="shared" si="7"/>
      </c>
      <c r="D66" s="38">
        <f t="shared" si="8"/>
      </c>
      <c r="E66" s="38">
        <f t="shared" si="9"/>
      </c>
      <c r="F66" s="39">
        <f t="shared" si="10"/>
      </c>
      <c r="G66" s="39">
        <f t="shared" si="11"/>
      </c>
      <c r="H66" s="39">
        <f t="shared" si="12"/>
      </c>
      <c r="I66" s="108"/>
      <c r="J66" s="120"/>
      <c r="K66" s="157">
        <f t="shared" si="14"/>
      </c>
    </row>
    <row r="67" spans="1:11" ht="15" customHeight="1">
      <c r="A67" s="116">
        <f t="shared" si="13"/>
      </c>
      <c r="B67" s="109"/>
      <c r="C67" s="110">
        <f t="shared" si="7"/>
      </c>
      <c r="D67" s="38">
        <f t="shared" si="8"/>
      </c>
      <c r="E67" s="38">
        <f t="shared" si="9"/>
      </c>
      <c r="F67" s="39">
        <f t="shared" si="10"/>
      </c>
      <c r="G67" s="39">
        <f t="shared" si="11"/>
      </c>
      <c r="H67" s="39">
        <f t="shared" si="12"/>
      </c>
      <c r="I67" s="108"/>
      <c r="J67" s="120"/>
      <c r="K67" s="157">
        <f t="shared" si="14"/>
      </c>
    </row>
    <row r="68" spans="1:11" ht="15" customHeight="1">
      <c r="A68" s="116">
        <f t="shared" si="13"/>
      </c>
      <c r="B68" s="109"/>
      <c r="C68" s="110">
        <f t="shared" si="7"/>
      </c>
      <c r="D68" s="38">
        <f t="shared" si="8"/>
      </c>
      <c r="E68" s="38">
        <f t="shared" si="9"/>
      </c>
      <c r="F68" s="39">
        <f t="shared" si="10"/>
      </c>
      <c r="G68" s="39">
        <f t="shared" si="11"/>
      </c>
      <c r="H68" s="39">
        <f t="shared" si="12"/>
      </c>
      <c r="I68" s="108"/>
      <c r="J68" s="120"/>
      <c r="K68" s="157">
        <f t="shared" si="14"/>
      </c>
    </row>
    <row r="69" spans="1:11" ht="15" customHeight="1">
      <c r="A69" s="116">
        <f t="shared" si="13"/>
      </c>
      <c r="B69" s="109"/>
      <c r="C69" s="110">
        <f aca="true" t="shared" si="15" ref="C69:C100">IF(ISBLANK(B69),"",VLOOKUP(B69,Starter_Feld,2,FALSE))</f>
      </c>
      <c r="D69" s="38">
        <f aca="true" t="shared" si="16" ref="D69:D102">IF(ISBLANK(B69),"",VLOOKUP(B69,Starter_Feld,3,FALSE))</f>
      </c>
      <c r="E69" s="38">
        <f aca="true" t="shared" si="17" ref="E69:E102">IF(ISBLANK(B69),"",VLOOKUP(B69,Starter_Feld,4,FALSE))</f>
      </c>
      <c r="F69" s="39">
        <f aca="true" t="shared" si="18" ref="F69:F102">IF(ISBLANK(B69),"",VLOOKUP(B69,Starter_Feld,5,FALSE))</f>
      </c>
      <c r="G69" s="39">
        <f aca="true" t="shared" si="19" ref="G69:G102">IF(ISBLANK(B69),"",VLOOKUP(B69,Starter_Feld,7,FALSE))</f>
      </c>
      <c r="H69" s="39">
        <f aca="true" t="shared" si="20" ref="H69:H102">IF(ISBLANK(B69),"",VLOOKUP(B69,Starter_Feld,8,FALSE))</f>
      </c>
      <c r="I69" s="108"/>
      <c r="J69" s="120"/>
      <c r="K69" s="157">
        <f t="shared" si="14"/>
      </c>
    </row>
    <row r="70" spans="1:11" ht="15" customHeight="1">
      <c r="A70" s="116">
        <f t="shared" si="13"/>
      </c>
      <c r="B70" s="109"/>
      <c r="C70" s="110">
        <f t="shared" si="15"/>
      </c>
      <c r="D70" s="38">
        <f t="shared" si="16"/>
      </c>
      <c r="E70" s="38">
        <f t="shared" si="17"/>
      </c>
      <c r="F70" s="39">
        <f t="shared" si="18"/>
      </c>
      <c r="G70" s="39">
        <f t="shared" si="19"/>
      </c>
      <c r="H70" s="39">
        <f t="shared" si="20"/>
      </c>
      <c r="I70" s="108"/>
      <c r="J70" s="120"/>
      <c r="K70" s="157">
        <f t="shared" si="14"/>
      </c>
    </row>
    <row r="71" spans="1:11" ht="15" customHeight="1">
      <c r="A71" s="116">
        <f t="shared" si="13"/>
      </c>
      <c r="B71" s="109"/>
      <c r="C71" s="110">
        <f t="shared" si="15"/>
      </c>
      <c r="D71" s="38">
        <f t="shared" si="16"/>
      </c>
      <c r="E71" s="38">
        <f t="shared" si="17"/>
      </c>
      <c r="F71" s="39">
        <f t="shared" si="18"/>
      </c>
      <c r="G71" s="39">
        <f t="shared" si="19"/>
      </c>
      <c r="H71" s="39">
        <f t="shared" si="20"/>
      </c>
      <c r="I71" s="108"/>
      <c r="J71" s="120"/>
      <c r="K71" s="157">
        <f t="shared" si="14"/>
      </c>
    </row>
    <row r="72" spans="1:11" ht="15" customHeight="1">
      <c r="A72" s="116">
        <f t="shared" si="13"/>
      </c>
      <c r="B72" s="109"/>
      <c r="C72" s="110">
        <f t="shared" si="15"/>
      </c>
      <c r="D72" s="38">
        <f t="shared" si="16"/>
      </c>
      <c r="E72" s="38">
        <f t="shared" si="17"/>
      </c>
      <c r="F72" s="39">
        <f t="shared" si="18"/>
      </c>
      <c r="G72" s="39">
        <f t="shared" si="19"/>
      </c>
      <c r="H72" s="39">
        <f t="shared" si="20"/>
      </c>
      <c r="I72" s="108"/>
      <c r="J72" s="120"/>
      <c r="K72" s="157">
        <f t="shared" si="14"/>
      </c>
    </row>
    <row r="73" spans="1:11" ht="15" customHeight="1">
      <c r="A73" s="116">
        <f t="shared" si="13"/>
      </c>
      <c r="B73" s="109"/>
      <c r="C73" s="110">
        <f t="shared" si="15"/>
      </c>
      <c r="D73" s="38">
        <f t="shared" si="16"/>
      </c>
      <c r="E73" s="38">
        <f t="shared" si="17"/>
      </c>
      <c r="F73" s="39">
        <f t="shared" si="18"/>
      </c>
      <c r="G73" s="39">
        <f t="shared" si="19"/>
      </c>
      <c r="H73" s="39">
        <f t="shared" si="20"/>
      </c>
      <c r="I73" s="108"/>
      <c r="J73" s="120"/>
      <c r="K73" s="157">
        <f t="shared" si="14"/>
      </c>
    </row>
    <row r="74" spans="1:11" ht="15" customHeight="1">
      <c r="A74" s="116">
        <f t="shared" si="13"/>
      </c>
      <c r="B74" s="109"/>
      <c r="C74" s="110">
        <f t="shared" si="15"/>
      </c>
      <c r="D74" s="38">
        <f t="shared" si="16"/>
      </c>
      <c r="E74" s="38">
        <f t="shared" si="17"/>
      </c>
      <c r="F74" s="39">
        <f t="shared" si="18"/>
      </c>
      <c r="G74" s="39">
        <f t="shared" si="19"/>
      </c>
      <c r="H74" s="39">
        <f t="shared" si="20"/>
      </c>
      <c r="I74" s="108"/>
      <c r="J74" s="120"/>
      <c r="K74" s="157">
        <f t="shared" si="14"/>
      </c>
    </row>
    <row r="75" spans="1:11" ht="15" customHeight="1">
      <c r="A75" s="116">
        <f t="shared" si="13"/>
      </c>
      <c r="B75" s="109"/>
      <c r="C75" s="110">
        <f t="shared" si="15"/>
      </c>
      <c r="D75" s="38">
        <f t="shared" si="16"/>
      </c>
      <c r="E75" s="38">
        <f t="shared" si="17"/>
      </c>
      <c r="F75" s="39">
        <f t="shared" si="18"/>
      </c>
      <c r="G75" s="39">
        <f t="shared" si="19"/>
      </c>
      <c r="H75" s="39">
        <f t="shared" si="20"/>
      </c>
      <c r="I75" s="108"/>
      <c r="J75" s="120"/>
      <c r="K75" s="157">
        <f t="shared" si="14"/>
      </c>
    </row>
    <row r="76" spans="1:11" ht="15" customHeight="1">
      <c r="A76" s="116">
        <f t="shared" si="13"/>
      </c>
      <c r="B76" s="109"/>
      <c r="C76" s="110">
        <f t="shared" si="15"/>
      </c>
      <c r="D76" s="38">
        <f t="shared" si="16"/>
      </c>
      <c r="E76" s="38">
        <f t="shared" si="17"/>
      </c>
      <c r="F76" s="39">
        <f t="shared" si="18"/>
      </c>
      <c r="G76" s="39">
        <f t="shared" si="19"/>
      </c>
      <c r="H76" s="39">
        <f t="shared" si="20"/>
      </c>
      <c r="I76" s="108"/>
      <c r="J76" s="120"/>
      <c r="K76" s="157">
        <f t="shared" si="14"/>
      </c>
    </row>
    <row r="77" spans="1:11" ht="15" customHeight="1">
      <c r="A77" s="116">
        <f t="shared" si="13"/>
      </c>
      <c r="B77" s="109"/>
      <c r="C77" s="110">
        <f t="shared" si="15"/>
      </c>
      <c r="D77" s="38">
        <f t="shared" si="16"/>
      </c>
      <c r="E77" s="38">
        <f t="shared" si="17"/>
      </c>
      <c r="F77" s="39">
        <f t="shared" si="18"/>
      </c>
      <c r="G77" s="39">
        <f t="shared" si="19"/>
      </c>
      <c r="H77" s="39">
        <f t="shared" si="20"/>
      </c>
      <c r="I77" s="108"/>
      <c r="J77" s="120"/>
      <c r="K77" s="157">
        <f t="shared" si="14"/>
      </c>
    </row>
    <row r="78" spans="1:11" ht="15" customHeight="1">
      <c r="A78" s="116">
        <f t="shared" si="13"/>
      </c>
      <c r="B78" s="109"/>
      <c r="C78" s="110">
        <f t="shared" si="15"/>
      </c>
      <c r="D78" s="38">
        <f t="shared" si="16"/>
      </c>
      <c r="E78" s="38">
        <f t="shared" si="17"/>
      </c>
      <c r="F78" s="39">
        <f t="shared" si="18"/>
      </c>
      <c r="G78" s="39">
        <f t="shared" si="19"/>
      </c>
      <c r="H78" s="39">
        <f t="shared" si="20"/>
      </c>
      <c r="I78" s="108"/>
      <c r="J78" s="120"/>
      <c r="K78" s="157">
        <f t="shared" si="14"/>
      </c>
    </row>
    <row r="79" spans="1:11" ht="15" customHeight="1">
      <c r="A79" s="116">
        <f t="shared" si="13"/>
      </c>
      <c r="B79" s="109"/>
      <c r="C79" s="110">
        <f t="shared" si="15"/>
      </c>
      <c r="D79" s="38">
        <f t="shared" si="16"/>
      </c>
      <c r="E79" s="38">
        <f t="shared" si="17"/>
      </c>
      <c r="F79" s="39">
        <f t="shared" si="18"/>
      </c>
      <c r="G79" s="39">
        <f t="shared" si="19"/>
      </c>
      <c r="H79" s="39">
        <f t="shared" si="20"/>
      </c>
      <c r="I79" s="108"/>
      <c r="J79" s="120"/>
      <c r="K79" s="157">
        <f t="shared" si="14"/>
      </c>
    </row>
    <row r="80" spans="1:11" ht="15" customHeight="1">
      <c r="A80" s="116">
        <f t="shared" si="13"/>
      </c>
      <c r="B80" s="109"/>
      <c r="C80" s="110">
        <f t="shared" si="15"/>
      </c>
      <c r="D80" s="38">
        <f t="shared" si="16"/>
      </c>
      <c r="E80" s="38">
        <f t="shared" si="17"/>
      </c>
      <c r="F80" s="39">
        <f t="shared" si="18"/>
      </c>
      <c r="G80" s="39">
        <f t="shared" si="19"/>
      </c>
      <c r="H80" s="39">
        <f t="shared" si="20"/>
      </c>
      <c r="I80" s="108"/>
      <c r="J80" s="120"/>
      <c r="K80" s="157">
        <f t="shared" si="14"/>
      </c>
    </row>
    <row r="81" spans="1:11" ht="15" customHeight="1">
      <c r="A81" s="116">
        <f t="shared" si="13"/>
      </c>
      <c r="B81" s="109"/>
      <c r="C81" s="110">
        <f t="shared" si="15"/>
      </c>
      <c r="D81" s="38">
        <f t="shared" si="16"/>
      </c>
      <c r="E81" s="38">
        <f t="shared" si="17"/>
      </c>
      <c r="F81" s="39">
        <f t="shared" si="18"/>
      </c>
      <c r="G81" s="39">
        <f t="shared" si="19"/>
      </c>
      <c r="H81" s="39">
        <f t="shared" si="20"/>
      </c>
      <c r="I81" s="108"/>
      <c r="J81" s="120"/>
      <c r="K81" s="157">
        <f t="shared" si="14"/>
      </c>
    </row>
    <row r="82" spans="1:11" ht="15" customHeight="1">
      <c r="A82" s="116">
        <f t="shared" si="13"/>
      </c>
      <c r="B82" s="109"/>
      <c r="C82" s="110">
        <f t="shared" si="15"/>
      </c>
      <c r="D82" s="38">
        <f t="shared" si="16"/>
      </c>
      <c r="E82" s="38">
        <f t="shared" si="17"/>
      </c>
      <c r="F82" s="39">
        <f t="shared" si="18"/>
      </c>
      <c r="G82" s="39">
        <f t="shared" si="19"/>
      </c>
      <c r="H82" s="39">
        <f t="shared" si="20"/>
      </c>
      <c r="I82" s="108"/>
      <c r="J82" s="120"/>
      <c r="K82" s="157">
        <f t="shared" si="14"/>
      </c>
    </row>
    <row r="83" spans="1:11" ht="15" customHeight="1">
      <c r="A83" s="116">
        <f t="shared" si="13"/>
      </c>
      <c r="B83" s="109"/>
      <c r="C83" s="110">
        <f t="shared" si="15"/>
      </c>
      <c r="D83" s="38">
        <f t="shared" si="16"/>
      </c>
      <c r="E83" s="38">
        <f t="shared" si="17"/>
      </c>
      <c r="F83" s="39">
        <f t="shared" si="18"/>
      </c>
      <c r="G83" s="39">
        <f t="shared" si="19"/>
      </c>
      <c r="H83" s="39">
        <f t="shared" si="20"/>
      </c>
      <c r="I83" s="108"/>
      <c r="J83" s="120"/>
      <c r="K83" s="157">
        <f t="shared" si="14"/>
      </c>
    </row>
    <row r="84" spans="1:11" ht="15" customHeight="1">
      <c r="A84" s="116">
        <f t="shared" si="13"/>
      </c>
      <c r="B84" s="109"/>
      <c r="C84" s="110">
        <f t="shared" si="15"/>
      </c>
      <c r="D84" s="38">
        <f t="shared" si="16"/>
      </c>
      <c r="E84" s="38">
        <f t="shared" si="17"/>
      </c>
      <c r="F84" s="39">
        <f t="shared" si="18"/>
      </c>
      <c r="G84" s="39">
        <f t="shared" si="19"/>
      </c>
      <c r="H84" s="39">
        <f t="shared" si="20"/>
      </c>
      <c r="I84" s="108"/>
      <c r="J84" s="120"/>
      <c r="K84" s="157">
        <f t="shared" si="14"/>
      </c>
    </row>
    <row r="85" spans="1:11" ht="15" customHeight="1">
      <c r="A85" s="116">
        <f t="shared" si="13"/>
      </c>
      <c r="B85" s="109"/>
      <c r="C85" s="110">
        <f t="shared" si="15"/>
      </c>
      <c r="D85" s="38">
        <f t="shared" si="16"/>
      </c>
      <c r="E85" s="38">
        <f t="shared" si="17"/>
      </c>
      <c r="F85" s="39">
        <f t="shared" si="18"/>
      </c>
      <c r="G85" s="39">
        <f t="shared" si="19"/>
      </c>
      <c r="H85" s="39">
        <f t="shared" si="20"/>
      </c>
      <c r="I85" s="108"/>
      <c r="J85" s="120"/>
      <c r="K85" s="157">
        <f t="shared" si="14"/>
      </c>
    </row>
    <row r="86" spans="1:11" ht="15" customHeight="1">
      <c r="A86" s="116">
        <f t="shared" si="13"/>
      </c>
      <c r="B86" s="109"/>
      <c r="C86" s="110">
        <f t="shared" si="15"/>
      </c>
      <c r="D86" s="38">
        <f t="shared" si="16"/>
      </c>
      <c r="E86" s="38">
        <f t="shared" si="17"/>
      </c>
      <c r="F86" s="39">
        <f t="shared" si="18"/>
      </c>
      <c r="G86" s="39">
        <f t="shared" si="19"/>
      </c>
      <c r="H86" s="39">
        <f t="shared" si="20"/>
      </c>
      <c r="I86" s="108"/>
      <c r="J86" s="120"/>
      <c r="K86" s="157">
        <f t="shared" si="14"/>
      </c>
    </row>
    <row r="87" spans="1:11" ht="15" customHeight="1">
      <c r="A87" s="116">
        <f t="shared" si="13"/>
      </c>
      <c r="B87" s="109"/>
      <c r="C87" s="110">
        <f t="shared" si="15"/>
      </c>
      <c r="D87" s="38">
        <f t="shared" si="16"/>
      </c>
      <c r="E87" s="38">
        <f t="shared" si="17"/>
      </c>
      <c r="F87" s="39">
        <f t="shared" si="18"/>
      </c>
      <c r="G87" s="39">
        <f t="shared" si="19"/>
      </c>
      <c r="H87" s="39">
        <f t="shared" si="20"/>
      </c>
      <c r="I87" s="108"/>
      <c r="J87" s="120"/>
      <c r="K87" s="157">
        <f t="shared" si="14"/>
      </c>
    </row>
    <row r="88" spans="1:11" ht="15" customHeight="1">
      <c r="A88" s="116">
        <f t="shared" si="13"/>
      </c>
      <c r="B88" s="109"/>
      <c r="C88" s="110">
        <f t="shared" si="15"/>
      </c>
      <c r="D88" s="38">
        <f t="shared" si="16"/>
      </c>
      <c r="E88" s="38">
        <f t="shared" si="17"/>
      </c>
      <c r="F88" s="39">
        <f t="shared" si="18"/>
      </c>
      <c r="G88" s="39">
        <f t="shared" si="19"/>
      </c>
      <c r="H88" s="39">
        <f t="shared" si="20"/>
      </c>
      <c r="I88" s="108"/>
      <c r="J88" s="120"/>
      <c r="K88" s="157">
        <f t="shared" si="14"/>
      </c>
    </row>
    <row r="89" spans="1:11" ht="15" customHeight="1">
      <c r="A89" s="116">
        <f t="shared" si="13"/>
      </c>
      <c r="B89" s="109"/>
      <c r="C89" s="110">
        <f t="shared" si="15"/>
      </c>
      <c r="D89" s="38">
        <f t="shared" si="16"/>
      </c>
      <c r="E89" s="38">
        <f t="shared" si="17"/>
      </c>
      <c r="F89" s="39">
        <f t="shared" si="18"/>
      </c>
      <c r="G89" s="39">
        <f t="shared" si="19"/>
      </c>
      <c r="H89" s="39">
        <f t="shared" si="20"/>
      </c>
      <c r="I89" s="108"/>
      <c r="J89" s="120"/>
      <c r="K89" s="157">
        <f t="shared" si="14"/>
      </c>
    </row>
    <row r="90" spans="1:11" ht="15" customHeight="1">
      <c r="A90" s="116">
        <f t="shared" si="13"/>
      </c>
      <c r="B90" s="109"/>
      <c r="C90" s="110">
        <f t="shared" si="15"/>
      </c>
      <c r="D90" s="38">
        <f t="shared" si="16"/>
      </c>
      <c r="E90" s="38">
        <f t="shared" si="17"/>
      </c>
      <c r="F90" s="39">
        <f t="shared" si="18"/>
      </c>
      <c r="G90" s="39">
        <f t="shared" si="19"/>
      </c>
      <c r="H90" s="39">
        <f t="shared" si="20"/>
      </c>
      <c r="I90" s="108"/>
      <c r="J90" s="120"/>
      <c r="K90" s="157">
        <f t="shared" si="14"/>
      </c>
    </row>
    <row r="91" spans="1:11" ht="15" customHeight="1">
      <c r="A91" s="116">
        <f t="shared" si="13"/>
      </c>
      <c r="B91" s="109"/>
      <c r="C91" s="110">
        <f t="shared" si="15"/>
      </c>
      <c r="D91" s="38">
        <f t="shared" si="16"/>
      </c>
      <c r="E91" s="38">
        <f t="shared" si="17"/>
      </c>
      <c r="F91" s="39">
        <f t="shared" si="18"/>
      </c>
      <c r="G91" s="39">
        <f t="shared" si="19"/>
      </c>
      <c r="H91" s="39">
        <f t="shared" si="20"/>
      </c>
      <c r="I91" s="108"/>
      <c r="J91" s="120"/>
      <c r="K91" s="157">
        <f t="shared" si="14"/>
      </c>
    </row>
    <row r="92" spans="1:11" ht="15" customHeight="1">
      <c r="A92" s="116">
        <f t="shared" si="13"/>
      </c>
      <c r="B92" s="109"/>
      <c r="C92" s="110">
        <f t="shared" si="15"/>
      </c>
      <c r="D92" s="38">
        <f t="shared" si="16"/>
      </c>
      <c r="E92" s="38">
        <f t="shared" si="17"/>
      </c>
      <c r="F92" s="39">
        <f t="shared" si="18"/>
      </c>
      <c r="G92" s="39">
        <f t="shared" si="19"/>
      </c>
      <c r="H92" s="39">
        <f t="shared" si="20"/>
      </c>
      <c r="I92" s="108"/>
      <c r="J92" s="120"/>
      <c r="K92" s="157">
        <f t="shared" si="14"/>
      </c>
    </row>
    <row r="93" spans="1:11" ht="15" customHeight="1">
      <c r="A93" s="116">
        <f t="shared" si="13"/>
      </c>
      <c r="B93" s="109"/>
      <c r="C93" s="110">
        <f t="shared" si="15"/>
      </c>
      <c r="D93" s="38">
        <f t="shared" si="16"/>
      </c>
      <c r="E93" s="38">
        <f t="shared" si="17"/>
      </c>
      <c r="F93" s="39">
        <f t="shared" si="18"/>
      </c>
      <c r="G93" s="39">
        <f t="shared" si="19"/>
      </c>
      <c r="H93" s="39">
        <f t="shared" si="20"/>
      </c>
      <c r="I93" s="108"/>
      <c r="J93" s="120"/>
      <c r="K93" s="157">
        <f t="shared" si="14"/>
      </c>
    </row>
    <row r="94" spans="1:11" ht="15" customHeight="1">
      <c r="A94" s="116">
        <f t="shared" si="13"/>
      </c>
      <c r="B94" s="109"/>
      <c r="C94" s="110">
        <f t="shared" si="15"/>
      </c>
      <c r="D94" s="38">
        <f t="shared" si="16"/>
      </c>
      <c r="E94" s="38">
        <f t="shared" si="17"/>
      </c>
      <c r="F94" s="39">
        <f t="shared" si="18"/>
      </c>
      <c r="G94" s="39">
        <f t="shared" si="19"/>
      </c>
      <c r="H94" s="39">
        <f t="shared" si="20"/>
      </c>
      <c r="I94" s="108"/>
      <c r="J94" s="120"/>
      <c r="K94" s="157">
        <f t="shared" si="14"/>
      </c>
    </row>
    <row r="95" spans="1:11" ht="15" customHeight="1">
      <c r="A95" s="116">
        <f t="shared" si="13"/>
      </c>
      <c r="B95" s="109"/>
      <c r="C95" s="110">
        <f t="shared" si="15"/>
      </c>
      <c r="D95" s="38">
        <f t="shared" si="16"/>
      </c>
      <c r="E95" s="38">
        <f t="shared" si="17"/>
      </c>
      <c r="F95" s="39">
        <f t="shared" si="18"/>
      </c>
      <c r="G95" s="39">
        <f t="shared" si="19"/>
      </c>
      <c r="H95" s="39">
        <f t="shared" si="20"/>
      </c>
      <c r="I95" s="108"/>
      <c r="J95" s="120"/>
      <c r="K95" s="157">
        <f t="shared" si="14"/>
      </c>
    </row>
    <row r="96" spans="1:11" ht="15" customHeight="1">
      <c r="A96" s="116">
        <f t="shared" si="13"/>
      </c>
      <c r="B96" s="109"/>
      <c r="C96" s="110">
        <f t="shared" si="15"/>
      </c>
      <c r="D96" s="38">
        <f t="shared" si="16"/>
      </c>
      <c r="E96" s="38">
        <f t="shared" si="17"/>
      </c>
      <c r="F96" s="39">
        <f t="shared" si="18"/>
      </c>
      <c r="G96" s="39">
        <f t="shared" si="19"/>
      </c>
      <c r="H96" s="39">
        <f t="shared" si="20"/>
      </c>
      <c r="I96" s="108"/>
      <c r="J96" s="120"/>
      <c r="K96" s="157">
        <f t="shared" si="14"/>
      </c>
    </row>
    <row r="97" spans="1:11" ht="15" customHeight="1">
      <c r="A97" s="116">
        <f t="shared" si="13"/>
      </c>
      <c r="B97" s="109"/>
      <c r="C97" s="110">
        <f t="shared" si="15"/>
      </c>
      <c r="D97" s="38">
        <f t="shared" si="16"/>
      </c>
      <c r="E97" s="38">
        <f t="shared" si="17"/>
      </c>
      <c r="F97" s="39">
        <f t="shared" si="18"/>
      </c>
      <c r="G97" s="39">
        <f t="shared" si="19"/>
      </c>
      <c r="H97" s="39">
        <f t="shared" si="20"/>
      </c>
      <c r="I97" s="108"/>
      <c r="J97" s="120"/>
      <c r="K97" s="157">
        <f t="shared" si="14"/>
      </c>
    </row>
    <row r="98" spans="1:11" ht="15" customHeight="1">
      <c r="A98" s="116">
        <f t="shared" si="13"/>
      </c>
      <c r="B98" s="109"/>
      <c r="C98" s="110">
        <f t="shared" si="15"/>
      </c>
      <c r="D98" s="38">
        <f t="shared" si="16"/>
      </c>
      <c r="E98" s="38">
        <f t="shared" si="17"/>
      </c>
      <c r="F98" s="39">
        <f t="shared" si="18"/>
      </c>
      <c r="G98" s="39">
        <f t="shared" si="19"/>
      </c>
      <c r="H98" s="39">
        <f t="shared" si="20"/>
      </c>
      <c r="I98" s="108"/>
      <c r="J98" s="120"/>
      <c r="K98" s="157">
        <f t="shared" si="14"/>
      </c>
    </row>
    <row r="99" spans="1:11" ht="15" customHeight="1">
      <c r="A99" s="116">
        <f t="shared" si="13"/>
      </c>
      <c r="B99" s="109"/>
      <c r="C99" s="110">
        <f t="shared" si="15"/>
      </c>
      <c r="D99" s="38">
        <f t="shared" si="16"/>
      </c>
      <c r="E99" s="38">
        <f t="shared" si="17"/>
      </c>
      <c r="F99" s="39">
        <f t="shared" si="18"/>
      </c>
      <c r="G99" s="39">
        <f t="shared" si="19"/>
      </c>
      <c r="H99" s="39">
        <f t="shared" si="20"/>
      </c>
      <c r="I99" s="108"/>
      <c r="J99" s="120"/>
      <c r="K99" s="157">
        <f t="shared" si="14"/>
      </c>
    </row>
    <row r="100" spans="1:11" ht="15" customHeight="1">
      <c r="A100" s="116">
        <f t="shared" si="13"/>
      </c>
      <c r="B100" s="109"/>
      <c r="C100" s="110">
        <f t="shared" si="15"/>
      </c>
      <c r="D100" s="38">
        <f t="shared" si="16"/>
      </c>
      <c r="E100" s="38">
        <f t="shared" si="17"/>
      </c>
      <c r="F100" s="39">
        <f t="shared" si="18"/>
      </c>
      <c r="G100" s="39">
        <f t="shared" si="19"/>
      </c>
      <c r="H100" s="39">
        <f t="shared" si="20"/>
      </c>
      <c r="I100" s="108"/>
      <c r="J100" s="120"/>
      <c r="K100" s="157">
        <f t="shared" si="14"/>
      </c>
    </row>
    <row r="101" spans="1:11" ht="15" customHeight="1">
      <c r="A101" s="116">
        <f t="shared" si="13"/>
      </c>
      <c r="B101" s="109"/>
      <c r="C101" s="110">
        <f>IF(ISBLANK(B101),"",VLOOKUP(B101,Starter_Feld,2,FALSE))</f>
      </c>
      <c r="D101" s="38">
        <f t="shared" si="16"/>
      </c>
      <c r="E101" s="38">
        <f t="shared" si="17"/>
      </c>
      <c r="F101" s="39">
        <f t="shared" si="18"/>
      </c>
      <c r="G101" s="39">
        <f t="shared" si="19"/>
      </c>
      <c r="H101" s="39">
        <f t="shared" si="20"/>
      </c>
      <c r="I101" s="108"/>
      <c r="J101" s="120"/>
      <c r="K101" s="157">
        <f t="shared" si="14"/>
      </c>
    </row>
    <row r="102" spans="1:11" ht="15" customHeight="1">
      <c r="A102" s="116">
        <f t="shared" si="13"/>
      </c>
      <c r="B102" s="109"/>
      <c r="C102" s="110">
        <f>IF(ISBLANK(B102),"",VLOOKUP(B102,Starter_Feld,2,FALSE))</f>
      </c>
      <c r="D102" s="38">
        <f t="shared" si="16"/>
      </c>
      <c r="E102" s="38">
        <f t="shared" si="17"/>
      </c>
      <c r="F102" s="39">
        <f t="shared" si="18"/>
      </c>
      <c r="G102" s="39">
        <f t="shared" si="19"/>
      </c>
      <c r="H102" s="39">
        <f t="shared" si="20"/>
      </c>
      <c r="I102" s="108"/>
      <c r="J102" s="120"/>
      <c r="K102" s="157">
        <f t="shared" si="14"/>
      </c>
    </row>
  </sheetData>
  <sheetProtection/>
  <conditionalFormatting sqref="D5:D102">
    <cfRule type="expression" priority="1" dxfId="3" stopIfTrue="1">
      <formula>G5+H5=2</formula>
    </cfRule>
    <cfRule type="expression" priority="2" dxfId="2" stopIfTrue="1">
      <formula>G5=1</formula>
    </cfRule>
    <cfRule type="expression" priority="3" dxfId="1" stopIfTrue="1">
      <formula>H5=1</formula>
    </cfRule>
  </conditionalFormatting>
  <conditionalFormatting sqref="C5:C102">
    <cfRule type="cellIs" priority="4" dxfId="12" operator="equal" stopIfTrue="1">
      <formula>0</formula>
    </cfRule>
  </conditionalFormatting>
  <conditionalFormatting sqref="E5:F102">
    <cfRule type="cellIs" priority="5" dxfId="0" operator="equal" stopIfTrue="1">
      <formula>0</formula>
    </cfRule>
  </conditionalFormatting>
  <printOptions/>
  <pageMargins left="0.5905511811023623" right="0.1968503937007874" top="0.5905511811023623" bottom="0.5905511811023623" header="0.5118110236220472" footer="0.511811023622047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I203"/>
  <sheetViews>
    <sheetView tabSelected="1" zoomScale="120" zoomScaleNormal="120" zoomScalePageLayoutView="0" workbookViewId="0" topLeftCell="A1">
      <pane ySplit="2" topLeftCell="A82" activePane="bottomLeft" state="frozen"/>
      <selection pane="topLeft" activeCell="A1" sqref="A1"/>
      <selection pane="bottomLeft" activeCell="B102" sqref="B102"/>
    </sheetView>
  </sheetViews>
  <sheetFormatPr defaultColWidth="11.421875" defaultRowHeight="12.75"/>
  <cols>
    <col min="1" max="1" width="9.421875" style="1" customWidth="1"/>
    <col min="2" max="2" width="14.140625" style="1" customWidth="1"/>
    <col min="3" max="3" width="33.7109375" style="2" customWidth="1"/>
    <col min="4" max="4" width="33.57421875" style="2" customWidth="1"/>
    <col min="5" max="5" width="27.140625" style="2" customWidth="1"/>
    <col min="6" max="6" width="5.421875" style="1" customWidth="1"/>
    <col min="7" max="7" width="12.28125" style="1" customWidth="1"/>
    <col min="8" max="8" width="8.8515625" style="1" customWidth="1"/>
    <col min="9" max="9" width="0" style="0" hidden="1" customWidth="1"/>
  </cols>
  <sheetData>
    <row r="1" spans="3:8" ht="13.5" thickBot="1">
      <c r="C1" s="151" t="s">
        <v>68</v>
      </c>
      <c r="D1" s="152">
        <f>SUM(I3:I200)</f>
        <v>100</v>
      </c>
      <c r="E1" s="138"/>
      <c r="F1" s="154" t="s">
        <v>64</v>
      </c>
      <c r="G1" s="145">
        <f>SUM(G3:G200)</f>
        <v>6</v>
      </c>
      <c r="H1" s="145">
        <f>SUM(H3:H200)</f>
        <v>12</v>
      </c>
    </row>
    <row r="2" spans="1:8" s="53" customFormat="1" ht="16.5" customHeight="1" thickBot="1">
      <c r="A2" s="54" t="s">
        <v>3</v>
      </c>
      <c r="B2" s="55" t="s">
        <v>4</v>
      </c>
      <c r="C2" s="56" t="s">
        <v>5</v>
      </c>
      <c r="D2" s="56" t="s">
        <v>6</v>
      </c>
      <c r="E2" s="56" t="s">
        <v>7</v>
      </c>
      <c r="F2" s="55" t="s">
        <v>34</v>
      </c>
      <c r="G2" s="153" t="s">
        <v>61</v>
      </c>
      <c r="H2" s="153" t="s">
        <v>65</v>
      </c>
    </row>
    <row r="3" spans="1:9" ht="12" customHeight="1">
      <c r="A3" s="1">
        <v>55</v>
      </c>
      <c r="B3" s="1">
        <v>15356</v>
      </c>
      <c r="C3" s="2" t="s">
        <v>73</v>
      </c>
      <c r="D3" s="2" t="s">
        <v>70</v>
      </c>
      <c r="E3" s="2" t="s">
        <v>81</v>
      </c>
      <c r="F3" s="1">
        <v>1</v>
      </c>
      <c r="H3" s="1">
        <v>1</v>
      </c>
      <c r="I3">
        <f>IF(ISBLANK(A3),"",1)</f>
        <v>1</v>
      </c>
    </row>
    <row r="4" spans="1:9" ht="12" customHeight="1">
      <c r="A4" s="1">
        <v>133</v>
      </c>
      <c r="B4" s="1">
        <v>20202</v>
      </c>
      <c r="C4" s="2" t="s">
        <v>74</v>
      </c>
      <c r="D4" s="2" t="s">
        <v>71</v>
      </c>
      <c r="E4" s="2" t="s">
        <v>75</v>
      </c>
      <c r="F4" s="1">
        <v>2</v>
      </c>
      <c r="I4">
        <f aca="true" t="shared" si="0" ref="I4:I67">IF(ISBLANK(A4),"",1)</f>
        <v>1</v>
      </c>
    </row>
    <row r="5" spans="1:9" ht="12" customHeight="1">
      <c r="A5" s="1">
        <v>222</v>
      </c>
      <c r="B5" s="1">
        <v>13612</v>
      </c>
      <c r="C5" s="2" t="s">
        <v>76</v>
      </c>
      <c r="D5" s="2" t="s">
        <v>72</v>
      </c>
      <c r="E5" s="2" t="s">
        <v>75</v>
      </c>
      <c r="F5" s="1">
        <v>2</v>
      </c>
      <c r="H5" s="1">
        <v>1</v>
      </c>
      <c r="I5">
        <f t="shared" si="0"/>
        <v>1</v>
      </c>
    </row>
    <row r="6" spans="1:9" ht="12" customHeight="1">
      <c r="A6" s="1">
        <v>306</v>
      </c>
      <c r="B6" s="1">
        <v>15767</v>
      </c>
      <c r="C6" s="2" t="s">
        <v>77</v>
      </c>
      <c r="D6" s="2" t="s">
        <v>78</v>
      </c>
      <c r="E6" s="2" t="s">
        <v>79</v>
      </c>
      <c r="F6" s="1">
        <v>2</v>
      </c>
      <c r="I6">
        <f t="shared" si="0"/>
        <v>1</v>
      </c>
    </row>
    <row r="7" spans="1:9" ht="12" customHeight="1">
      <c r="A7" s="1">
        <v>165</v>
      </c>
      <c r="B7" s="1">
        <v>12772</v>
      </c>
      <c r="C7" s="2" t="s">
        <v>80</v>
      </c>
      <c r="D7" s="2" t="s">
        <v>70</v>
      </c>
      <c r="E7" s="2" t="s">
        <v>81</v>
      </c>
      <c r="F7" s="1">
        <v>1</v>
      </c>
      <c r="I7">
        <f t="shared" si="0"/>
        <v>1</v>
      </c>
    </row>
    <row r="8" spans="1:9" ht="12" customHeight="1">
      <c r="A8" s="1">
        <v>43</v>
      </c>
      <c r="B8" s="1">
        <v>13065</v>
      </c>
      <c r="C8" s="2" t="s">
        <v>82</v>
      </c>
      <c r="D8" s="2" t="s">
        <v>71</v>
      </c>
      <c r="E8" s="2" t="s">
        <v>75</v>
      </c>
      <c r="F8" s="1">
        <v>3</v>
      </c>
      <c r="I8">
        <f t="shared" si="0"/>
        <v>1</v>
      </c>
    </row>
    <row r="9" spans="1:9" ht="12" customHeight="1">
      <c r="A9" s="1">
        <v>434</v>
      </c>
      <c r="C9" s="2" t="s">
        <v>83</v>
      </c>
      <c r="D9" s="2" t="s">
        <v>71</v>
      </c>
      <c r="E9" s="2" t="s">
        <v>75</v>
      </c>
      <c r="F9" s="1">
        <v>3</v>
      </c>
      <c r="I9">
        <f t="shared" si="0"/>
        <v>1</v>
      </c>
    </row>
    <row r="10" spans="1:9" ht="12" customHeight="1">
      <c r="A10" s="1">
        <v>127</v>
      </c>
      <c r="B10" s="1">
        <v>15446</v>
      </c>
      <c r="C10" s="2" t="s">
        <v>84</v>
      </c>
      <c r="D10" s="2" t="s">
        <v>78</v>
      </c>
      <c r="E10" s="2" t="s">
        <v>75</v>
      </c>
      <c r="F10" s="1">
        <v>3</v>
      </c>
      <c r="I10">
        <f t="shared" si="0"/>
        <v>1</v>
      </c>
    </row>
    <row r="11" spans="1:9" ht="12" customHeight="1">
      <c r="A11" s="1">
        <v>80</v>
      </c>
      <c r="B11" s="1">
        <v>20248</v>
      </c>
      <c r="C11" s="2" t="s">
        <v>85</v>
      </c>
      <c r="D11" s="2" t="s">
        <v>86</v>
      </c>
      <c r="E11" s="2" t="s">
        <v>75</v>
      </c>
      <c r="F11" s="1">
        <v>3</v>
      </c>
      <c r="I11">
        <f t="shared" si="0"/>
        <v>1</v>
      </c>
    </row>
    <row r="12" spans="1:9" ht="12" customHeight="1">
      <c r="A12" s="1">
        <v>955</v>
      </c>
      <c r="B12" s="1">
        <v>15264</v>
      </c>
      <c r="C12" s="2" t="s">
        <v>87</v>
      </c>
      <c r="D12" s="2" t="s">
        <v>70</v>
      </c>
      <c r="E12" s="2" t="s">
        <v>81</v>
      </c>
      <c r="F12" s="1">
        <v>1</v>
      </c>
      <c r="I12">
        <f t="shared" si="0"/>
        <v>1</v>
      </c>
    </row>
    <row r="13" spans="1:9" ht="12" customHeight="1">
      <c r="A13" s="1">
        <v>48</v>
      </c>
      <c r="B13" s="1">
        <v>11597</v>
      </c>
      <c r="C13" s="2" t="s">
        <v>88</v>
      </c>
      <c r="D13" s="2" t="s">
        <v>71</v>
      </c>
      <c r="E13" s="2" t="s">
        <v>89</v>
      </c>
      <c r="F13" s="1">
        <v>1</v>
      </c>
      <c r="I13">
        <f t="shared" si="0"/>
        <v>1</v>
      </c>
    </row>
    <row r="14" spans="1:9" ht="12" customHeight="1">
      <c r="A14" s="1">
        <v>613</v>
      </c>
      <c r="B14" s="1">
        <v>11655</v>
      </c>
      <c r="C14" s="2" t="s">
        <v>90</v>
      </c>
      <c r="D14" s="2" t="s">
        <v>86</v>
      </c>
      <c r="E14" s="2" t="s">
        <v>91</v>
      </c>
      <c r="F14" s="1">
        <v>3</v>
      </c>
      <c r="I14">
        <f t="shared" si="0"/>
        <v>1</v>
      </c>
    </row>
    <row r="15" spans="1:9" ht="12" customHeight="1">
      <c r="A15" s="1">
        <v>143</v>
      </c>
      <c r="B15" s="1">
        <v>15479</v>
      </c>
      <c r="C15" s="2" t="s">
        <v>92</v>
      </c>
      <c r="D15" s="158" t="s">
        <v>78</v>
      </c>
      <c r="E15" s="2" t="s">
        <v>75</v>
      </c>
      <c r="F15" s="1">
        <v>3</v>
      </c>
      <c r="I15">
        <f t="shared" si="0"/>
        <v>1</v>
      </c>
    </row>
    <row r="16" spans="1:9" ht="12" customHeight="1">
      <c r="A16" s="1">
        <v>230</v>
      </c>
      <c r="B16" s="9">
        <v>15448</v>
      </c>
      <c r="C16" s="159" t="s">
        <v>93</v>
      </c>
      <c r="D16" s="39" t="s">
        <v>95</v>
      </c>
      <c r="E16" s="39" t="s">
        <v>94</v>
      </c>
      <c r="F16" s="9">
        <v>5</v>
      </c>
      <c r="G16" s="9"/>
      <c r="I16">
        <f t="shared" si="0"/>
        <v>1</v>
      </c>
    </row>
    <row r="17" spans="1:9" ht="12" customHeight="1">
      <c r="A17" s="1">
        <v>17</v>
      </c>
      <c r="B17" s="60"/>
      <c r="C17" s="159" t="s">
        <v>96</v>
      </c>
      <c r="D17" s="39" t="s">
        <v>71</v>
      </c>
      <c r="E17" s="39" t="s">
        <v>97</v>
      </c>
      <c r="F17" s="60">
        <v>5</v>
      </c>
      <c r="G17" s="60">
        <v>1</v>
      </c>
      <c r="I17">
        <f t="shared" si="0"/>
        <v>1</v>
      </c>
    </row>
    <row r="18" spans="1:9" ht="12" customHeight="1">
      <c r="A18" s="1">
        <v>75</v>
      </c>
      <c r="B18" s="1">
        <v>14912</v>
      </c>
      <c r="C18" s="159" t="s">
        <v>98</v>
      </c>
      <c r="D18" s="159" t="s">
        <v>78</v>
      </c>
      <c r="E18" s="159" t="s">
        <v>75</v>
      </c>
      <c r="F18" s="1">
        <v>4</v>
      </c>
      <c r="I18">
        <f t="shared" si="0"/>
        <v>1</v>
      </c>
    </row>
    <row r="19" spans="1:9" ht="12" customHeight="1">
      <c r="A19" s="1">
        <v>5</v>
      </c>
      <c r="B19" s="1">
        <v>14884</v>
      </c>
      <c r="C19" s="159" t="s">
        <v>99</v>
      </c>
      <c r="D19" s="159" t="s">
        <v>78</v>
      </c>
      <c r="E19" s="159" t="s">
        <v>100</v>
      </c>
      <c r="F19" s="1">
        <v>5</v>
      </c>
      <c r="I19">
        <f t="shared" si="0"/>
        <v>1</v>
      </c>
    </row>
    <row r="20" spans="1:9" ht="12" customHeight="1">
      <c r="A20" s="1">
        <v>231</v>
      </c>
      <c r="B20" s="1">
        <v>15449</v>
      </c>
      <c r="C20" s="159" t="s">
        <v>101</v>
      </c>
      <c r="D20" s="159" t="s">
        <v>95</v>
      </c>
      <c r="E20" s="159" t="s">
        <v>102</v>
      </c>
      <c r="F20" s="1">
        <v>5</v>
      </c>
      <c r="I20">
        <f t="shared" si="0"/>
        <v>1</v>
      </c>
    </row>
    <row r="21" spans="1:9" ht="12" customHeight="1">
      <c r="A21" s="1">
        <v>779</v>
      </c>
      <c r="B21" s="1">
        <v>20042</v>
      </c>
      <c r="C21" s="159" t="s">
        <v>103</v>
      </c>
      <c r="D21" s="159" t="s">
        <v>104</v>
      </c>
      <c r="E21" s="159" t="s">
        <v>105</v>
      </c>
      <c r="F21" s="1">
        <v>4</v>
      </c>
      <c r="I21">
        <f t="shared" si="0"/>
        <v>1</v>
      </c>
    </row>
    <row r="22" spans="1:9" ht="12" customHeight="1">
      <c r="A22" s="1">
        <v>12</v>
      </c>
      <c r="B22" s="1">
        <v>20074</v>
      </c>
      <c r="C22" s="159" t="s">
        <v>106</v>
      </c>
      <c r="D22" s="159" t="s">
        <v>71</v>
      </c>
      <c r="E22" s="159" t="s">
        <v>107</v>
      </c>
      <c r="F22" s="1">
        <v>5</v>
      </c>
      <c r="I22">
        <f t="shared" si="0"/>
        <v>1</v>
      </c>
    </row>
    <row r="23" spans="1:9" ht="12" customHeight="1">
      <c r="A23" s="1">
        <v>58</v>
      </c>
      <c r="C23" s="159" t="s">
        <v>108</v>
      </c>
      <c r="D23" s="159" t="s">
        <v>71</v>
      </c>
      <c r="E23" s="159" t="s">
        <v>109</v>
      </c>
      <c r="F23" s="1">
        <v>5</v>
      </c>
      <c r="I23">
        <f t="shared" si="0"/>
        <v>1</v>
      </c>
    </row>
    <row r="24" spans="1:9" ht="12" customHeight="1">
      <c r="A24" s="1">
        <v>217</v>
      </c>
      <c r="B24" s="9"/>
      <c r="C24" s="159" t="s">
        <v>110</v>
      </c>
      <c r="D24" s="39" t="s">
        <v>71</v>
      </c>
      <c r="E24" s="39" t="s">
        <v>111</v>
      </c>
      <c r="F24" s="9">
        <v>5</v>
      </c>
      <c r="G24" s="9">
        <v>1</v>
      </c>
      <c r="I24">
        <f t="shared" si="0"/>
        <v>1</v>
      </c>
    </row>
    <row r="25" spans="1:9" ht="12" customHeight="1">
      <c r="A25" s="1">
        <v>464</v>
      </c>
      <c r="B25" s="1">
        <v>14499</v>
      </c>
      <c r="C25" s="159" t="s">
        <v>112</v>
      </c>
      <c r="D25" s="159" t="s">
        <v>78</v>
      </c>
      <c r="E25" s="159" t="s">
        <v>113</v>
      </c>
      <c r="F25" s="1">
        <v>4</v>
      </c>
      <c r="H25" s="1">
        <v>1</v>
      </c>
      <c r="I25">
        <f t="shared" si="0"/>
        <v>1</v>
      </c>
    </row>
    <row r="26" spans="1:9" ht="12" customHeight="1">
      <c r="A26" s="1">
        <v>155</v>
      </c>
      <c r="B26" s="1">
        <v>16188</v>
      </c>
      <c r="C26" s="159" t="s">
        <v>114</v>
      </c>
      <c r="D26" s="159" t="s">
        <v>78</v>
      </c>
      <c r="E26" s="159" t="s">
        <v>100</v>
      </c>
      <c r="F26" s="1">
        <v>5</v>
      </c>
      <c r="G26" s="1">
        <v>1</v>
      </c>
      <c r="H26" s="1">
        <v>1</v>
      </c>
      <c r="I26">
        <f t="shared" si="0"/>
        <v>1</v>
      </c>
    </row>
    <row r="27" spans="1:9" ht="12" customHeight="1">
      <c r="A27" s="1">
        <v>233</v>
      </c>
      <c r="B27" s="1">
        <v>15871</v>
      </c>
      <c r="C27" s="159" t="s">
        <v>115</v>
      </c>
      <c r="D27" s="159" t="s">
        <v>95</v>
      </c>
      <c r="E27" s="159" t="s">
        <v>102</v>
      </c>
      <c r="F27" s="1">
        <v>5</v>
      </c>
      <c r="I27">
        <f t="shared" si="0"/>
        <v>1</v>
      </c>
    </row>
    <row r="28" spans="1:9" ht="12" customHeight="1">
      <c r="A28" s="1">
        <v>771</v>
      </c>
      <c r="B28" s="1">
        <v>15773</v>
      </c>
      <c r="C28" s="159" t="s">
        <v>116</v>
      </c>
      <c r="D28" s="159" t="s">
        <v>104</v>
      </c>
      <c r="E28" s="159" t="s">
        <v>105</v>
      </c>
      <c r="F28" s="1">
        <v>4</v>
      </c>
      <c r="I28">
        <f t="shared" si="0"/>
        <v>1</v>
      </c>
    </row>
    <row r="29" spans="1:9" ht="12" customHeight="1">
      <c r="A29" s="1">
        <v>57</v>
      </c>
      <c r="C29" s="159" t="s">
        <v>117</v>
      </c>
      <c r="D29" s="159" t="s">
        <v>71</v>
      </c>
      <c r="E29" s="159" t="s">
        <v>109</v>
      </c>
      <c r="F29" s="1">
        <v>5</v>
      </c>
      <c r="G29" s="1">
        <v>1</v>
      </c>
      <c r="I29">
        <f t="shared" si="0"/>
        <v>1</v>
      </c>
    </row>
    <row r="30" spans="1:9" ht="12" customHeight="1">
      <c r="A30" s="1">
        <v>212</v>
      </c>
      <c r="B30" s="9">
        <v>12864</v>
      </c>
      <c r="C30" s="159" t="s">
        <v>118</v>
      </c>
      <c r="D30" s="39" t="s">
        <v>71</v>
      </c>
      <c r="E30" s="39" t="s">
        <v>107</v>
      </c>
      <c r="F30" s="9">
        <v>5</v>
      </c>
      <c r="G30" s="9"/>
      <c r="I30">
        <f t="shared" si="0"/>
        <v>1</v>
      </c>
    </row>
    <row r="31" spans="1:9" ht="12" customHeight="1">
      <c r="A31" s="1">
        <v>317</v>
      </c>
      <c r="C31" s="159" t="s">
        <v>119</v>
      </c>
      <c r="D31" s="159" t="s">
        <v>71</v>
      </c>
      <c r="E31" s="159" t="s">
        <v>111</v>
      </c>
      <c r="F31" s="1">
        <v>5</v>
      </c>
      <c r="G31" s="1">
        <v>1</v>
      </c>
      <c r="I31">
        <f t="shared" si="0"/>
        <v>1</v>
      </c>
    </row>
    <row r="32" spans="1:9" ht="12" customHeight="1">
      <c r="A32" s="1">
        <v>167</v>
      </c>
      <c r="B32" s="9">
        <v>14253</v>
      </c>
      <c r="C32" s="159" t="s">
        <v>120</v>
      </c>
      <c r="D32" s="39" t="s">
        <v>71</v>
      </c>
      <c r="E32" s="39" t="s">
        <v>121</v>
      </c>
      <c r="F32" s="9">
        <v>5</v>
      </c>
      <c r="G32" s="9"/>
      <c r="I32">
        <f t="shared" si="0"/>
        <v>1</v>
      </c>
    </row>
    <row r="33" spans="1:9" ht="12" customHeight="1">
      <c r="A33" s="1">
        <v>37</v>
      </c>
      <c r="C33" s="159" t="s">
        <v>122</v>
      </c>
      <c r="D33" s="159" t="s">
        <v>71</v>
      </c>
      <c r="E33" s="159" t="s">
        <v>123</v>
      </c>
      <c r="F33" s="1">
        <v>5</v>
      </c>
      <c r="G33" s="1">
        <v>1</v>
      </c>
      <c r="H33" s="1">
        <v>1</v>
      </c>
      <c r="I33">
        <f t="shared" si="0"/>
        <v>1</v>
      </c>
    </row>
    <row r="34" spans="1:9" ht="12" customHeight="1">
      <c r="A34" s="1">
        <v>149</v>
      </c>
      <c r="B34" s="1">
        <v>14907</v>
      </c>
      <c r="C34" s="159" t="s">
        <v>124</v>
      </c>
      <c r="D34" s="159" t="s">
        <v>72</v>
      </c>
      <c r="E34" s="159" t="s">
        <v>125</v>
      </c>
      <c r="F34" s="1">
        <v>4</v>
      </c>
      <c r="I34">
        <f t="shared" si="0"/>
        <v>1</v>
      </c>
    </row>
    <row r="35" spans="1:9" ht="12" customHeight="1">
      <c r="A35" s="1">
        <v>147</v>
      </c>
      <c r="B35" s="1">
        <v>13610</v>
      </c>
      <c r="C35" s="159" t="s">
        <v>126</v>
      </c>
      <c r="D35" s="159" t="s">
        <v>72</v>
      </c>
      <c r="E35" s="159" t="s">
        <v>127</v>
      </c>
      <c r="F35" s="1">
        <v>4</v>
      </c>
      <c r="I35">
        <f t="shared" si="0"/>
        <v>1</v>
      </c>
    </row>
    <row r="36" spans="1:9" ht="12" customHeight="1">
      <c r="A36" s="1">
        <v>49</v>
      </c>
      <c r="B36" s="1">
        <v>13940</v>
      </c>
      <c r="C36" s="159" t="s">
        <v>128</v>
      </c>
      <c r="D36" s="159" t="s">
        <v>70</v>
      </c>
      <c r="E36" s="159" t="s">
        <v>129</v>
      </c>
      <c r="F36" s="1">
        <v>5</v>
      </c>
      <c r="I36">
        <f t="shared" si="0"/>
        <v>1</v>
      </c>
    </row>
    <row r="37" spans="1:9" ht="12" customHeight="1">
      <c r="A37" s="1">
        <v>349</v>
      </c>
      <c r="B37" s="9">
        <v>13782</v>
      </c>
      <c r="C37" s="159" t="s">
        <v>130</v>
      </c>
      <c r="D37" s="39" t="s">
        <v>72</v>
      </c>
      <c r="E37" s="39" t="s">
        <v>94</v>
      </c>
      <c r="F37" s="1">
        <v>5</v>
      </c>
      <c r="I37">
        <f t="shared" si="0"/>
        <v>1</v>
      </c>
    </row>
    <row r="38" spans="1:9" ht="12" customHeight="1">
      <c r="A38" s="1">
        <v>20</v>
      </c>
      <c r="B38" s="1">
        <v>20268</v>
      </c>
      <c r="C38" s="159" t="s">
        <v>131</v>
      </c>
      <c r="D38" s="159" t="s">
        <v>86</v>
      </c>
      <c r="E38" s="159" t="s">
        <v>132</v>
      </c>
      <c r="F38" s="1">
        <v>5</v>
      </c>
      <c r="I38">
        <f t="shared" si="0"/>
        <v>1</v>
      </c>
    </row>
    <row r="39" spans="1:9" ht="12" customHeight="1">
      <c r="A39" s="1">
        <v>94</v>
      </c>
      <c r="B39" s="9"/>
      <c r="C39" s="159" t="s">
        <v>133</v>
      </c>
      <c r="D39" s="59"/>
      <c r="E39" s="39" t="s">
        <v>134</v>
      </c>
      <c r="F39" s="9">
        <v>4</v>
      </c>
      <c r="G39" s="9"/>
      <c r="I39">
        <f t="shared" si="0"/>
        <v>1</v>
      </c>
    </row>
    <row r="40" spans="1:9" ht="12" customHeight="1">
      <c r="A40" s="1">
        <v>28</v>
      </c>
      <c r="B40" s="9">
        <v>16179</v>
      </c>
      <c r="C40" s="159" t="s">
        <v>135</v>
      </c>
      <c r="D40" s="39" t="s">
        <v>71</v>
      </c>
      <c r="E40" s="39" t="s">
        <v>136</v>
      </c>
      <c r="F40" s="9">
        <v>5</v>
      </c>
      <c r="G40" s="9"/>
      <c r="I40">
        <f t="shared" si="0"/>
        <v>1</v>
      </c>
    </row>
    <row r="41" spans="1:9" ht="12" customHeight="1">
      <c r="A41" s="1">
        <v>420</v>
      </c>
      <c r="B41" s="9">
        <v>16164</v>
      </c>
      <c r="C41" s="159" t="s">
        <v>137</v>
      </c>
      <c r="D41" s="39" t="s">
        <v>71</v>
      </c>
      <c r="E41" s="39" t="s">
        <v>138</v>
      </c>
      <c r="F41" s="9">
        <v>5</v>
      </c>
      <c r="G41" s="9"/>
      <c r="I41">
        <f t="shared" si="0"/>
        <v>1</v>
      </c>
    </row>
    <row r="42" spans="1:9" ht="12" customHeight="1">
      <c r="A42" s="1">
        <v>9</v>
      </c>
      <c r="B42" s="9">
        <v>12949</v>
      </c>
      <c r="C42" s="159" t="s">
        <v>139</v>
      </c>
      <c r="D42" s="39" t="s">
        <v>140</v>
      </c>
      <c r="E42" s="39" t="s">
        <v>141</v>
      </c>
      <c r="F42" s="9">
        <v>4</v>
      </c>
      <c r="G42" s="9"/>
      <c r="I42">
        <f t="shared" si="0"/>
        <v>1</v>
      </c>
    </row>
    <row r="43" spans="1:9" ht="12" customHeight="1">
      <c r="A43" s="1">
        <v>118</v>
      </c>
      <c r="B43" s="1">
        <v>13933</v>
      </c>
      <c r="C43" s="159" t="s">
        <v>142</v>
      </c>
      <c r="D43" s="159" t="s">
        <v>143</v>
      </c>
      <c r="E43" s="159" t="s">
        <v>129</v>
      </c>
      <c r="F43" s="1">
        <v>5</v>
      </c>
      <c r="I43">
        <f t="shared" si="0"/>
        <v>1</v>
      </c>
    </row>
    <row r="44" spans="1:9" ht="12" customHeight="1">
      <c r="A44" s="1">
        <v>84</v>
      </c>
      <c r="C44" s="159" t="s">
        <v>144</v>
      </c>
      <c r="D44" s="159" t="s">
        <v>145</v>
      </c>
      <c r="E44" s="159" t="s">
        <v>129</v>
      </c>
      <c r="F44" s="1">
        <v>5</v>
      </c>
      <c r="I44">
        <f t="shared" si="0"/>
        <v>1</v>
      </c>
    </row>
    <row r="45" spans="1:9" ht="12" customHeight="1">
      <c r="A45" s="1">
        <v>4</v>
      </c>
      <c r="B45" s="1">
        <v>10935</v>
      </c>
      <c r="C45" s="159" t="s">
        <v>146</v>
      </c>
      <c r="D45" s="159" t="s">
        <v>72</v>
      </c>
      <c r="E45" s="159" t="s">
        <v>147</v>
      </c>
      <c r="F45" s="1">
        <v>6</v>
      </c>
      <c r="I45">
        <f t="shared" si="0"/>
        <v>1</v>
      </c>
    </row>
    <row r="46" spans="1:9" ht="12" customHeight="1">
      <c r="A46" s="1">
        <v>102</v>
      </c>
      <c r="B46" s="1">
        <v>20160</v>
      </c>
      <c r="C46" s="159" t="s">
        <v>148</v>
      </c>
      <c r="D46" s="159" t="s">
        <v>70</v>
      </c>
      <c r="E46" s="159" t="s">
        <v>149</v>
      </c>
      <c r="F46" s="1">
        <v>6</v>
      </c>
      <c r="I46">
        <f t="shared" si="0"/>
        <v>1</v>
      </c>
    </row>
    <row r="47" spans="1:9" ht="12" customHeight="1">
      <c r="A47" s="1">
        <v>150</v>
      </c>
      <c r="B47" s="1">
        <v>15086</v>
      </c>
      <c r="C47" s="159" t="s">
        <v>150</v>
      </c>
      <c r="D47" s="159" t="s">
        <v>70</v>
      </c>
      <c r="E47" s="159" t="s">
        <v>149</v>
      </c>
      <c r="F47" s="1">
        <v>6</v>
      </c>
      <c r="I47">
        <f t="shared" si="0"/>
        <v>1</v>
      </c>
    </row>
    <row r="48" spans="1:9" ht="12" customHeight="1">
      <c r="A48" s="1">
        <v>122</v>
      </c>
      <c r="B48" s="9">
        <v>20029</v>
      </c>
      <c r="C48" s="159" t="s">
        <v>151</v>
      </c>
      <c r="D48" s="39" t="s">
        <v>70</v>
      </c>
      <c r="E48" s="39" t="s">
        <v>152</v>
      </c>
      <c r="F48" s="1">
        <v>6</v>
      </c>
      <c r="I48">
        <f t="shared" si="0"/>
        <v>1</v>
      </c>
    </row>
    <row r="49" spans="1:9" ht="12" customHeight="1">
      <c r="A49" s="1">
        <v>123</v>
      </c>
      <c r="B49" s="1">
        <v>20088</v>
      </c>
      <c r="C49" s="159" t="s">
        <v>153</v>
      </c>
      <c r="D49" s="159" t="s">
        <v>70</v>
      </c>
      <c r="E49" s="159" t="s">
        <v>154</v>
      </c>
      <c r="F49" s="1">
        <v>6</v>
      </c>
      <c r="H49" s="1">
        <v>1</v>
      </c>
      <c r="I49">
        <f t="shared" si="0"/>
        <v>1</v>
      </c>
    </row>
    <row r="50" spans="1:9" ht="12" customHeight="1">
      <c r="A50" s="1">
        <v>56</v>
      </c>
      <c r="B50" s="9">
        <v>16072</v>
      </c>
      <c r="C50" s="159" t="s">
        <v>155</v>
      </c>
      <c r="D50" s="39" t="s">
        <v>72</v>
      </c>
      <c r="E50" s="39" t="s">
        <v>156</v>
      </c>
      <c r="F50" s="9">
        <v>6</v>
      </c>
      <c r="G50" s="9"/>
      <c r="I50">
        <f t="shared" si="0"/>
        <v>1</v>
      </c>
    </row>
    <row r="51" spans="1:9" ht="12" customHeight="1">
      <c r="A51" s="1">
        <v>221</v>
      </c>
      <c r="B51" s="9">
        <v>20071</v>
      </c>
      <c r="C51" s="159" t="s">
        <v>157</v>
      </c>
      <c r="D51" s="39" t="s">
        <v>70</v>
      </c>
      <c r="E51" s="39" t="s">
        <v>158</v>
      </c>
      <c r="F51" s="1">
        <v>6</v>
      </c>
      <c r="I51">
        <f t="shared" si="0"/>
        <v>1</v>
      </c>
    </row>
    <row r="52" spans="1:9" ht="12" customHeight="1">
      <c r="A52" s="1">
        <v>2</v>
      </c>
      <c r="B52" s="1">
        <v>14885</v>
      </c>
      <c r="C52" s="159" t="s">
        <v>159</v>
      </c>
      <c r="D52" s="159" t="s">
        <v>78</v>
      </c>
      <c r="E52" s="159" t="s">
        <v>154</v>
      </c>
      <c r="F52" s="1">
        <v>6</v>
      </c>
      <c r="I52">
        <f t="shared" si="0"/>
        <v>1</v>
      </c>
    </row>
    <row r="53" spans="1:9" ht="12" customHeight="1">
      <c r="A53" s="1">
        <v>395</v>
      </c>
      <c r="C53" s="159" t="s">
        <v>163</v>
      </c>
      <c r="D53" s="159" t="s">
        <v>164</v>
      </c>
      <c r="E53" s="159" t="s">
        <v>172</v>
      </c>
      <c r="F53" s="1">
        <v>7</v>
      </c>
      <c r="I53">
        <f t="shared" si="0"/>
        <v>1</v>
      </c>
    </row>
    <row r="54" spans="1:9" ht="12" customHeight="1">
      <c r="A54" s="1">
        <v>300</v>
      </c>
      <c r="C54" s="159" t="s">
        <v>165</v>
      </c>
      <c r="D54" s="159" t="s">
        <v>71</v>
      </c>
      <c r="E54" s="159" t="s">
        <v>173</v>
      </c>
      <c r="F54" s="1">
        <v>7</v>
      </c>
      <c r="I54">
        <f t="shared" si="0"/>
        <v>1</v>
      </c>
    </row>
    <row r="55" spans="1:9" ht="12" customHeight="1">
      <c r="A55" s="1">
        <v>50</v>
      </c>
      <c r="B55" s="9">
        <v>20031</v>
      </c>
      <c r="C55" s="159" t="s">
        <v>166</v>
      </c>
      <c r="D55" s="39" t="s">
        <v>72</v>
      </c>
      <c r="E55" s="39" t="s">
        <v>167</v>
      </c>
      <c r="F55" s="1">
        <v>7</v>
      </c>
      <c r="I55">
        <f t="shared" si="0"/>
        <v>1</v>
      </c>
    </row>
    <row r="56" spans="1:9" ht="12" customHeight="1">
      <c r="A56" s="1">
        <v>501</v>
      </c>
      <c r="B56" s="9">
        <v>14266</v>
      </c>
      <c r="C56" s="159" t="s">
        <v>168</v>
      </c>
      <c r="D56" s="39" t="s">
        <v>72</v>
      </c>
      <c r="E56" s="39" t="s">
        <v>167</v>
      </c>
      <c r="F56" s="1">
        <v>7</v>
      </c>
      <c r="H56" s="1">
        <v>1</v>
      </c>
      <c r="I56">
        <f t="shared" si="0"/>
        <v>1</v>
      </c>
    </row>
    <row r="57" spans="1:9" ht="12" customHeight="1">
      <c r="A57" s="1">
        <v>64</v>
      </c>
      <c r="B57" s="9">
        <v>15548</v>
      </c>
      <c r="C57" s="159" t="s">
        <v>169</v>
      </c>
      <c r="D57" s="39" t="s">
        <v>170</v>
      </c>
      <c r="E57" s="39" t="s">
        <v>171</v>
      </c>
      <c r="F57" s="1">
        <v>7</v>
      </c>
      <c r="I57">
        <f t="shared" si="0"/>
        <v>1</v>
      </c>
    </row>
    <row r="58" spans="1:9" ht="12" customHeight="1">
      <c r="A58" s="1">
        <v>83</v>
      </c>
      <c r="B58" s="1">
        <v>12711</v>
      </c>
      <c r="C58" s="159" t="s">
        <v>177</v>
      </c>
      <c r="D58" s="159" t="s">
        <v>174</v>
      </c>
      <c r="E58" s="159" t="s">
        <v>176</v>
      </c>
      <c r="F58" s="1">
        <v>7</v>
      </c>
      <c r="H58" s="1">
        <v>1</v>
      </c>
      <c r="I58">
        <f t="shared" si="0"/>
        <v>1</v>
      </c>
    </row>
    <row r="59" spans="1:9" ht="12" customHeight="1">
      <c r="A59" s="1">
        <v>38</v>
      </c>
      <c r="B59" s="1">
        <v>3470</v>
      </c>
      <c r="C59" s="159" t="s">
        <v>175</v>
      </c>
      <c r="D59" s="159" t="s">
        <v>174</v>
      </c>
      <c r="E59" s="159" t="s">
        <v>176</v>
      </c>
      <c r="F59" s="1">
        <v>7</v>
      </c>
      <c r="I59">
        <f t="shared" si="0"/>
        <v>1</v>
      </c>
    </row>
    <row r="60" spans="1:9" ht="12" customHeight="1">
      <c r="A60" s="1">
        <v>458</v>
      </c>
      <c r="B60" s="1">
        <v>20208</v>
      </c>
      <c r="C60" s="159" t="s">
        <v>178</v>
      </c>
      <c r="D60" s="159" t="s">
        <v>179</v>
      </c>
      <c r="E60" s="159" t="s">
        <v>75</v>
      </c>
      <c r="F60" s="1">
        <v>9</v>
      </c>
      <c r="I60">
        <f t="shared" si="0"/>
        <v>1</v>
      </c>
    </row>
    <row r="61" spans="1:9" ht="12" customHeight="1">
      <c r="A61" s="1">
        <v>76</v>
      </c>
      <c r="B61" s="9">
        <v>40063</v>
      </c>
      <c r="C61" s="159" t="s">
        <v>180</v>
      </c>
      <c r="D61" s="39" t="s">
        <v>181</v>
      </c>
      <c r="E61" s="39" t="s">
        <v>182</v>
      </c>
      <c r="F61" s="1">
        <v>9</v>
      </c>
      <c r="I61">
        <f t="shared" si="0"/>
        <v>1</v>
      </c>
    </row>
    <row r="62" spans="1:9" ht="12" customHeight="1">
      <c r="A62" s="1">
        <v>237</v>
      </c>
      <c r="B62" s="1">
        <v>14513</v>
      </c>
      <c r="C62" s="159" t="s">
        <v>183</v>
      </c>
      <c r="D62" s="159" t="s">
        <v>181</v>
      </c>
      <c r="E62" s="159" t="s">
        <v>182</v>
      </c>
      <c r="F62" s="1">
        <v>9</v>
      </c>
      <c r="I62">
        <f t="shared" si="0"/>
        <v>1</v>
      </c>
    </row>
    <row r="63" spans="1:9" ht="12" customHeight="1">
      <c r="A63" s="1">
        <v>188</v>
      </c>
      <c r="B63" s="1">
        <v>13133</v>
      </c>
      <c r="C63" s="159" t="s">
        <v>184</v>
      </c>
      <c r="D63" s="159" t="s">
        <v>181</v>
      </c>
      <c r="E63" s="159" t="s">
        <v>182</v>
      </c>
      <c r="F63" s="1">
        <v>9</v>
      </c>
      <c r="I63">
        <f t="shared" si="0"/>
        <v>1</v>
      </c>
    </row>
    <row r="64" spans="1:9" ht="12" customHeight="1">
      <c r="A64" s="1">
        <v>1034</v>
      </c>
      <c r="B64" s="1">
        <v>15977</v>
      </c>
      <c r="C64" s="159" t="s">
        <v>185</v>
      </c>
      <c r="D64" s="159" t="s">
        <v>186</v>
      </c>
      <c r="E64" s="159" t="s">
        <v>187</v>
      </c>
      <c r="F64" s="1">
        <v>9</v>
      </c>
      <c r="I64">
        <f t="shared" si="0"/>
        <v>1</v>
      </c>
    </row>
    <row r="65" spans="1:9" ht="12" customHeight="1">
      <c r="A65" s="1">
        <v>104</v>
      </c>
      <c r="B65" s="9">
        <v>12635</v>
      </c>
      <c r="C65" s="159" t="s">
        <v>188</v>
      </c>
      <c r="D65" s="39" t="s">
        <v>186</v>
      </c>
      <c r="E65" s="39" t="s">
        <v>189</v>
      </c>
      <c r="F65" s="9">
        <v>9</v>
      </c>
      <c r="G65" s="9"/>
      <c r="I65">
        <f t="shared" si="0"/>
        <v>1</v>
      </c>
    </row>
    <row r="66" spans="1:9" ht="12" customHeight="1">
      <c r="A66" s="1">
        <v>519</v>
      </c>
      <c r="B66" s="9">
        <v>9739</v>
      </c>
      <c r="C66" s="159" t="s">
        <v>190</v>
      </c>
      <c r="D66" s="39" t="s">
        <v>191</v>
      </c>
      <c r="E66" s="39" t="s">
        <v>182</v>
      </c>
      <c r="F66" s="9">
        <v>9</v>
      </c>
      <c r="G66" s="9"/>
      <c r="I66">
        <f t="shared" si="0"/>
        <v>1</v>
      </c>
    </row>
    <row r="67" spans="1:9" ht="12" customHeight="1">
      <c r="A67" s="1">
        <v>461</v>
      </c>
      <c r="B67" s="9">
        <v>12775</v>
      </c>
      <c r="C67" s="159" t="s">
        <v>192</v>
      </c>
      <c r="D67" s="39" t="s">
        <v>181</v>
      </c>
      <c r="E67" s="39" t="s">
        <v>75</v>
      </c>
      <c r="F67" s="9">
        <v>9</v>
      </c>
      <c r="G67" s="9"/>
      <c r="I67">
        <f t="shared" si="0"/>
        <v>1</v>
      </c>
    </row>
    <row r="68" spans="1:9" ht="12" customHeight="1">
      <c r="A68" s="1">
        <v>45</v>
      </c>
      <c r="B68" s="9">
        <v>15948</v>
      </c>
      <c r="C68" s="159" t="s">
        <v>193</v>
      </c>
      <c r="D68" s="39" t="s">
        <v>194</v>
      </c>
      <c r="E68" s="39" t="s">
        <v>195</v>
      </c>
      <c r="F68" s="9">
        <v>9</v>
      </c>
      <c r="G68" s="9"/>
      <c r="H68" s="1">
        <v>1</v>
      </c>
      <c r="I68">
        <f aca="true" t="shared" si="1" ref="I68:I131">IF(ISBLANK(A68),"",1)</f>
        <v>1</v>
      </c>
    </row>
    <row r="69" spans="1:9" ht="12" customHeight="1">
      <c r="A69" s="1">
        <v>456</v>
      </c>
      <c r="B69" s="9">
        <v>13892</v>
      </c>
      <c r="C69" s="159" t="s">
        <v>196</v>
      </c>
      <c r="D69" s="39" t="s">
        <v>194</v>
      </c>
      <c r="E69" s="39" t="s">
        <v>195</v>
      </c>
      <c r="F69" s="9">
        <v>9</v>
      </c>
      <c r="G69" s="9"/>
      <c r="I69">
        <f t="shared" si="1"/>
        <v>1</v>
      </c>
    </row>
    <row r="70" spans="1:9" ht="12" customHeight="1">
      <c r="A70" s="1">
        <v>350</v>
      </c>
      <c r="B70" s="9">
        <v>15377</v>
      </c>
      <c r="C70" s="159" t="s">
        <v>197</v>
      </c>
      <c r="D70" s="39" t="s">
        <v>181</v>
      </c>
      <c r="E70" s="39" t="s">
        <v>182</v>
      </c>
      <c r="F70" s="9">
        <v>9</v>
      </c>
      <c r="G70" s="9"/>
      <c r="I70">
        <f t="shared" si="1"/>
        <v>1</v>
      </c>
    </row>
    <row r="71" spans="1:9" ht="12" customHeight="1">
      <c r="A71" s="1">
        <v>6</v>
      </c>
      <c r="B71" s="9"/>
      <c r="C71" s="159" t="s">
        <v>198</v>
      </c>
      <c r="D71" s="39" t="s">
        <v>199</v>
      </c>
      <c r="E71" s="39" t="s">
        <v>200</v>
      </c>
      <c r="F71" s="9">
        <v>8</v>
      </c>
      <c r="G71" s="9"/>
      <c r="I71">
        <f t="shared" si="1"/>
        <v>1</v>
      </c>
    </row>
    <row r="72" spans="1:9" ht="12" customHeight="1">
      <c r="A72" s="1">
        <v>103</v>
      </c>
      <c r="B72" s="9">
        <v>12383</v>
      </c>
      <c r="C72" s="159" t="s">
        <v>201</v>
      </c>
      <c r="D72" s="39" t="s">
        <v>186</v>
      </c>
      <c r="E72" s="39" t="s">
        <v>75</v>
      </c>
      <c r="F72" s="9">
        <v>8</v>
      </c>
      <c r="G72" s="9"/>
      <c r="I72">
        <f t="shared" si="1"/>
        <v>1</v>
      </c>
    </row>
    <row r="73" spans="1:9" ht="12" customHeight="1">
      <c r="A73" s="1">
        <v>1035</v>
      </c>
      <c r="B73" s="9">
        <v>13431</v>
      </c>
      <c r="C73" s="159" t="s">
        <v>202</v>
      </c>
      <c r="D73" s="39" t="s">
        <v>186</v>
      </c>
      <c r="E73" s="39" t="s">
        <v>75</v>
      </c>
      <c r="F73" s="9">
        <v>8</v>
      </c>
      <c r="G73" s="9"/>
      <c r="I73">
        <f t="shared" si="1"/>
        <v>1</v>
      </c>
    </row>
    <row r="74" spans="1:9" ht="12" customHeight="1">
      <c r="A74" s="1">
        <v>238</v>
      </c>
      <c r="B74" s="9"/>
      <c r="C74" s="159" t="s">
        <v>203</v>
      </c>
      <c r="D74" s="39" t="s">
        <v>204</v>
      </c>
      <c r="E74" s="39" t="s">
        <v>75</v>
      </c>
      <c r="F74" s="9">
        <v>8</v>
      </c>
      <c r="G74" s="9"/>
      <c r="I74">
        <f t="shared" si="1"/>
        <v>1</v>
      </c>
    </row>
    <row r="75" spans="1:9" ht="12" customHeight="1">
      <c r="A75" s="1">
        <v>327</v>
      </c>
      <c r="B75" s="1">
        <v>11921</v>
      </c>
      <c r="C75" s="159" t="s">
        <v>206</v>
      </c>
      <c r="D75" s="159" t="s">
        <v>186</v>
      </c>
      <c r="E75" s="159" t="s">
        <v>207</v>
      </c>
      <c r="F75" s="1">
        <v>10</v>
      </c>
      <c r="I75">
        <f t="shared" si="1"/>
        <v>1</v>
      </c>
    </row>
    <row r="76" spans="1:9" ht="12" customHeight="1">
      <c r="A76" s="1">
        <v>686</v>
      </c>
      <c r="B76" s="9">
        <v>10475</v>
      </c>
      <c r="C76" s="159" t="s">
        <v>208</v>
      </c>
      <c r="D76" s="39" t="s">
        <v>209</v>
      </c>
      <c r="E76" s="39" t="s">
        <v>210</v>
      </c>
      <c r="F76" s="9">
        <v>10</v>
      </c>
      <c r="G76" s="9"/>
      <c r="I76">
        <f t="shared" si="1"/>
        <v>1</v>
      </c>
    </row>
    <row r="77" spans="1:9" ht="12" customHeight="1">
      <c r="A77" s="1">
        <v>687</v>
      </c>
      <c r="B77" s="9">
        <v>12452</v>
      </c>
      <c r="C77" s="159" t="s">
        <v>211</v>
      </c>
      <c r="D77" s="59"/>
      <c r="E77" s="39" t="s">
        <v>210</v>
      </c>
      <c r="F77" s="9">
        <v>10</v>
      </c>
      <c r="G77" s="9"/>
      <c r="I77">
        <f t="shared" si="1"/>
        <v>1</v>
      </c>
    </row>
    <row r="78" spans="1:9" ht="12" customHeight="1">
      <c r="A78" s="1">
        <v>40</v>
      </c>
      <c r="B78" s="9"/>
      <c r="C78" s="159" t="s">
        <v>212</v>
      </c>
      <c r="D78" s="59"/>
      <c r="E78" s="39" t="s">
        <v>207</v>
      </c>
      <c r="F78" s="9">
        <v>10</v>
      </c>
      <c r="G78" s="9"/>
      <c r="I78">
        <f t="shared" si="1"/>
        <v>1</v>
      </c>
    </row>
    <row r="79" spans="1:9" ht="12" customHeight="1">
      <c r="A79" s="1">
        <v>41</v>
      </c>
      <c r="B79" s="9"/>
      <c r="C79" s="159" t="s">
        <v>213</v>
      </c>
      <c r="D79" s="59"/>
      <c r="E79" s="39" t="s">
        <v>207</v>
      </c>
      <c r="F79" s="9">
        <v>10</v>
      </c>
      <c r="G79" s="9"/>
      <c r="H79" s="1">
        <v>1</v>
      </c>
      <c r="I79">
        <f t="shared" si="1"/>
        <v>1</v>
      </c>
    </row>
    <row r="80" spans="1:9" ht="12" customHeight="1">
      <c r="A80" s="1">
        <v>13</v>
      </c>
      <c r="B80" s="9"/>
      <c r="C80" s="159" t="s">
        <v>214</v>
      </c>
      <c r="D80" s="39" t="s">
        <v>215</v>
      </c>
      <c r="E80" s="39" t="s">
        <v>216</v>
      </c>
      <c r="F80" s="1">
        <v>10</v>
      </c>
      <c r="I80">
        <f t="shared" si="1"/>
        <v>1</v>
      </c>
    </row>
    <row r="81" spans="1:9" ht="12" customHeight="1">
      <c r="A81" s="1">
        <v>1181</v>
      </c>
      <c r="B81" s="9"/>
      <c r="C81" s="159" t="s">
        <v>217</v>
      </c>
      <c r="D81" s="39" t="s">
        <v>215</v>
      </c>
      <c r="E81" s="39" t="s">
        <v>218</v>
      </c>
      <c r="F81" s="9">
        <v>10</v>
      </c>
      <c r="G81" s="9"/>
      <c r="I81">
        <f t="shared" si="1"/>
        <v>1</v>
      </c>
    </row>
    <row r="82" spans="1:9" ht="12" customHeight="1">
      <c r="A82" s="1">
        <v>672</v>
      </c>
      <c r="B82" s="9"/>
      <c r="C82" s="159" t="s">
        <v>219</v>
      </c>
      <c r="D82" s="59"/>
      <c r="E82" s="39" t="s">
        <v>220</v>
      </c>
      <c r="F82" s="1">
        <v>10</v>
      </c>
      <c r="I82">
        <f t="shared" si="1"/>
        <v>1</v>
      </c>
    </row>
    <row r="83" spans="1:9" ht="12" customHeight="1">
      <c r="A83" s="1">
        <v>106</v>
      </c>
      <c r="B83" s="9">
        <v>11732</v>
      </c>
      <c r="C83" s="159" t="s">
        <v>221</v>
      </c>
      <c r="D83" s="59"/>
      <c r="E83" s="39" t="s">
        <v>222</v>
      </c>
      <c r="F83" s="1">
        <v>10</v>
      </c>
      <c r="I83">
        <f t="shared" si="1"/>
        <v>1</v>
      </c>
    </row>
    <row r="84" spans="1:9" ht="12" customHeight="1">
      <c r="A84" s="1">
        <v>81</v>
      </c>
      <c r="B84" s="1">
        <v>15242</v>
      </c>
      <c r="C84" s="159" t="s">
        <v>223</v>
      </c>
      <c r="D84" s="159" t="s">
        <v>71</v>
      </c>
      <c r="E84" s="159" t="s">
        <v>224</v>
      </c>
      <c r="F84" s="1">
        <v>10</v>
      </c>
      <c r="I84">
        <f t="shared" si="1"/>
        <v>1</v>
      </c>
    </row>
    <row r="85" spans="1:9" ht="12" customHeight="1">
      <c r="A85" s="1">
        <v>811</v>
      </c>
      <c r="B85" s="1">
        <v>15499</v>
      </c>
      <c r="C85" s="159" t="s">
        <v>225</v>
      </c>
      <c r="D85" s="159" t="s">
        <v>71</v>
      </c>
      <c r="E85" s="159" t="s">
        <v>224</v>
      </c>
      <c r="F85" s="1">
        <v>10</v>
      </c>
      <c r="H85" s="1">
        <v>1</v>
      </c>
      <c r="I85">
        <f t="shared" si="1"/>
        <v>1</v>
      </c>
    </row>
    <row r="86" spans="1:9" ht="12" customHeight="1">
      <c r="A86" s="1">
        <v>184</v>
      </c>
      <c r="C86" s="159" t="s">
        <v>227</v>
      </c>
      <c r="D86" s="159" t="s">
        <v>186</v>
      </c>
      <c r="E86" s="159" t="s">
        <v>228</v>
      </c>
      <c r="F86" s="1">
        <v>12</v>
      </c>
      <c r="I86">
        <f t="shared" si="1"/>
        <v>1</v>
      </c>
    </row>
    <row r="87" spans="1:9" ht="12" customHeight="1">
      <c r="A87" s="1">
        <v>97</v>
      </c>
      <c r="C87" s="159" t="s">
        <v>229</v>
      </c>
      <c r="D87" s="159" t="s">
        <v>230</v>
      </c>
      <c r="E87" s="159" t="s">
        <v>231</v>
      </c>
      <c r="F87" s="1">
        <v>12</v>
      </c>
      <c r="I87">
        <f t="shared" si="1"/>
        <v>1</v>
      </c>
    </row>
    <row r="88" spans="1:9" ht="12" customHeight="1">
      <c r="A88" s="1">
        <v>301</v>
      </c>
      <c r="B88" s="9">
        <v>15052</v>
      </c>
      <c r="C88" s="159" t="s">
        <v>232</v>
      </c>
      <c r="D88" s="39" t="s">
        <v>215</v>
      </c>
      <c r="E88" s="39" t="s">
        <v>233</v>
      </c>
      <c r="F88" s="9">
        <v>14</v>
      </c>
      <c r="G88" s="9"/>
      <c r="I88">
        <f t="shared" si="1"/>
        <v>1</v>
      </c>
    </row>
    <row r="89" spans="1:9" s="34" customFormat="1" ht="12" customHeight="1">
      <c r="A89" s="1">
        <v>201</v>
      </c>
      <c r="B89" s="1">
        <v>20196</v>
      </c>
      <c r="C89" s="159" t="s">
        <v>234</v>
      </c>
      <c r="D89" s="159" t="s">
        <v>235</v>
      </c>
      <c r="E89" s="159" t="s">
        <v>236</v>
      </c>
      <c r="F89" s="1">
        <v>11</v>
      </c>
      <c r="G89" s="1"/>
      <c r="H89" s="146"/>
      <c r="I89" s="34">
        <f t="shared" si="1"/>
        <v>1</v>
      </c>
    </row>
    <row r="90" spans="1:9" ht="12" customHeight="1">
      <c r="A90" s="1">
        <v>157</v>
      </c>
      <c r="B90" s="9">
        <v>12917</v>
      </c>
      <c r="C90" s="159" t="s">
        <v>237</v>
      </c>
      <c r="D90" s="39" t="s">
        <v>238</v>
      </c>
      <c r="E90" s="39" t="s">
        <v>239</v>
      </c>
      <c r="F90" s="1">
        <v>11</v>
      </c>
      <c r="I90">
        <f t="shared" si="1"/>
        <v>1</v>
      </c>
    </row>
    <row r="91" spans="1:9" ht="12" customHeight="1">
      <c r="A91" s="1">
        <v>156</v>
      </c>
      <c r="B91" s="1">
        <v>12963</v>
      </c>
      <c r="C91" s="159" t="s">
        <v>240</v>
      </c>
      <c r="D91" s="159" t="s">
        <v>238</v>
      </c>
      <c r="E91" s="159" t="s">
        <v>239</v>
      </c>
      <c r="F91" s="1">
        <v>11</v>
      </c>
      <c r="I91">
        <f t="shared" si="1"/>
        <v>1</v>
      </c>
    </row>
    <row r="92" spans="1:9" ht="12" customHeight="1">
      <c r="A92" s="1">
        <v>177</v>
      </c>
      <c r="B92" s="1">
        <v>16199</v>
      </c>
      <c r="C92" s="159" t="s">
        <v>241</v>
      </c>
      <c r="D92" s="159" t="s">
        <v>186</v>
      </c>
      <c r="E92" s="159" t="s">
        <v>107</v>
      </c>
      <c r="F92" s="1">
        <v>11</v>
      </c>
      <c r="I92">
        <f t="shared" si="1"/>
        <v>1</v>
      </c>
    </row>
    <row r="93" spans="1:9" ht="12" customHeight="1">
      <c r="A93" s="1">
        <v>32</v>
      </c>
      <c r="B93" s="1">
        <v>16167</v>
      </c>
      <c r="C93" s="159" t="s">
        <v>242</v>
      </c>
      <c r="E93" s="159" t="s">
        <v>102</v>
      </c>
      <c r="F93" s="1">
        <v>11</v>
      </c>
      <c r="H93" s="1">
        <v>1</v>
      </c>
      <c r="I93">
        <f t="shared" si="1"/>
        <v>1</v>
      </c>
    </row>
    <row r="94" spans="1:9" ht="12" customHeight="1">
      <c r="A94" s="1">
        <v>312</v>
      </c>
      <c r="B94" s="1">
        <v>15075</v>
      </c>
      <c r="C94" s="159" t="s">
        <v>243</v>
      </c>
      <c r="D94" s="159" t="s">
        <v>209</v>
      </c>
      <c r="E94" s="159" t="s">
        <v>102</v>
      </c>
      <c r="F94" s="1">
        <v>11</v>
      </c>
      <c r="I94">
        <f t="shared" si="1"/>
        <v>1</v>
      </c>
    </row>
    <row r="95" spans="1:9" ht="12" customHeight="1">
      <c r="A95" s="1">
        <v>308</v>
      </c>
      <c r="B95" s="9">
        <v>16031</v>
      </c>
      <c r="C95" s="159" t="s">
        <v>244</v>
      </c>
      <c r="D95" s="59"/>
      <c r="E95" s="39" t="s">
        <v>245</v>
      </c>
      <c r="F95" s="1">
        <v>11</v>
      </c>
      <c r="I95">
        <f t="shared" si="1"/>
        <v>1</v>
      </c>
    </row>
    <row r="96" spans="1:9" ht="12" customHeight="1">
      <c r="A96" s="1">
        <v>61</v>
      </c>
      <c r="B96" s="9"/>
      <c r="C96" s="159" t="s">
        <v>246</v>
      </c>
      <c r="D96" s="59"/>
      <c r="E96" s="39" t="s">
        <v>247</v>
      </c>
      <c r="F96" s="1">
        <v>11</v>
      </c>
      <c r="I96">
        <f t="shared" si="1"/>
        <v>1</v>
      </c>
    </row>
    <row r="97" spans="1:9" ht="12" customHeight="1">
      <c r="A97" s="1">
        <v>62</v>
      </c>
      <c r="C97" s="159" t="s">
        <v>248</v>
      </c>
      <c r="E97" s="159" t="s">
        <v>247</v>
      </c>
      <c r="F97" s="1">
        <v>11</v>
      </c>
      <c r="I97">
        <f t="shared" si="1"/>
        <v>1</v>
      </c>
    </row>
    <row r="98" spans="1:9" ht="12" customHeight="1">
      <c r="A98" s="1">
        <v>484</v>
      </c>
      <c r="B98" s="1">
        <v>14234</v>
      </c>
      <c r="C98" s="159" t="s">
        <v>249</v>
      </c>
      <c r="D98" s="159" t="s">
        <v>78</v>
      </c>
      <c r="E98" s="159" t="s">
        <v>107</v>
      </c>
      <c r="F98" s="1">
        <v>11</v>
      </c>
      <c r="I98">
        <f t="shared" si="1"/>
        <v>1</v>
      </c>
    </row>
    <row r="99" spans="1:9" ht="12" customHeight="1">
      <c r="A99" s="1">
        <v>159</v>
      </c>
      <c r="B99" s="1">
        <v>14498</v>
      </c>
      <c r="C99" s="159" t="s">
        <v>250</v>
      </c>
      <c r="D99" s="159" t="s">
        <v>251</v>
      </c>
      <c r="E99" s="159" t="s">
        <v>239</v>
      </c>
      <c r="F99" s="1">
        <v>11</v>
      </c>
      <c r="I99">
        <f t="shared" si="1"/>
        <v>1</v>
      </c>
    </row>
    <row r="100" spans="1:9" ht="12" customHeight="1">
      <c r="A100" s="1">
        <v>135</v>
      </c>
      <c r="B100" s="9">
        <v>13720</v>
      </c>
      <c r="C100" s="159" t="s">
        <v>252</v>
      </c>
      <c r="D100" s="39" t="s">
        <v>253</v>
      </c>
      <c r="E100" s="39" t="s">
        <v>109</v>
      </c>
      <c r="F100" s="1">
        <v>11</v>
      </c>
      <c r="I100">
        <f t="shared" si="1"/>
        <v>1</v>
      </c>
    </row>
    <row r="101" spans="1:9" ht="12" customHeight="1">
      <c r="A101" s="1">
        <v>520</v>
      </c>
      <c r="B101" s="1">
        <v>15211</v>
      </c>
      <c r="C101" s="159" t="s">
        <v>254</v>
      </c>
      <c r="D101" s="159" t="s">
        <v>255</v>
      </c>
      <c r="E101" s="159" t="s">
        <v>256</v>
      </c>
      <c r="F101" s="1">
        <v>11</v>
      </c>
      <c r="I101">
        <f t="shared" si="1"/>
        <v>1</v>
      </c>
    </row>
    <row r="102" spans="1:9" ht="12" customHeight="1">
      <c r="A102" s="1">
        <v>92</v>
      </c>
      <c r="C102" s="159" t="s">
        <v>257</v>
      </c>
      <c r="D102" s="159" t="s">
        <v>258</v>
      </c>
      <c r="E102" s="159" t="s">
        <v>259</v>
      </c>
      <c r="F102" s="1">
        <v>11</v>
      </c>
      <c r="I102">
        <f t="shared" si="1"/>
        <v>1</v>
      </c>
    </row>
    <row r="103" ht="12" customHeight="1">
      <c r="I103">
        <f t="shared" si="1"/>
      </c>
    </row>
    <row r="104" ht="12" customHeight="1">
      <c r="I104">
        <f t="shared" si="1"/>
      </c>
    </row>
    <row r="105" ht="12" customHeight="1">
      <c r="I105">
        <f t="shared" si="1"/>
      </c>
    </row>
    <row r="106" ht="12" customHeight="1">
      <c r="I106">
        <f t="shared" si="1"/>
      </c>
    </row>
    <row r="107" ht="12" customHeight="1">
      <c r="I107">
        <f t="shared" si="1"/>
      </c>
    </row>
    <row r="108" ht="12" customHeight="1">
      <c r="I108">
        <f t="shared" si="1"/>
      </c>
    </row>
    <row r="109" ht="12" customHeight="1">
      <c r="I109">
        <f t="shared" si="1"/>
      </c>
    </row>
    <row r="110" ht="12" customHeight="1">
      <c r="I110">
        <f t="shared" si="1"/>
      </c>
    </row>
    <row r="111" ht="12" customHeight="1">
      <c r="I111">
        <f t="shared" si="1"/>
      </c>
    </row>
    <row r="112" ht="12" customHeight="1">
      <c r="I112">
        <f t="shared" si="1"/>
      </c>
    </row>
    <row r="113" ht="12" customHeight="1">
      <c r="I113">
        <f t="shared" si="1"/>
      </c>
    </row>
    <row r="114" ht="12" customHeight="1">
      <c r="I114">
        <f t="shared" si="1"/>
      </c>
    </row>
    <row r="115" ht="12" customHeight="1">
      <c r="I115">
        <f t="shared" si="1"/>
      </c>
    </row>
    <row r="116" ht="12" customHeight="1">
      <c r="I116">
        <f t="shared" si="1"/>
      </c>
    </row>
    <row r="117" ht="12" customHeight="1">
      <c r="I117">
        <f t="shared" si="1"/>
      </c>
    </row>
    <row r="118" ht="12" customHeight="1">
      <c r="I118">
        <f t="shared" si="1"/>
      </c>
    </row>
    <row r="119" ht="12" customHeight="1">
      <c r="I119">
        <f t="shared" si="1"/>
      </c>
    </row>
    <row r="120" ht="12" customHeight="1">
      <c r="I120">
        <f t="shared" si="1"/>
      </c>
    </row>
    <row r="121" ht="12" customHeight="1">
      <c r="I121">
        <f t="shared" si="1"/>
      </c>
    </row>
    <row r="122" ht="12" customHeight="1">
      <c r="I122">
        <f t="shared" si="1"/>
      </c>
    </row>
    <row r="123" ht="12" customHeight="1">
      <c r="I123">
        <f t="shared" si="1"/>
      </c>
    </row>
    <row r="124" ht="12" customHeight="1">
      <c r="I124">
        <f t="shared" si="1"/>
      </c>
    </row>
    <row r="125" ht="12" customHeight="1">
      <c r="I125">
        <f t="shared" si="1"/>
      </c>
    </row>
    <row r="126" ht="12" customHeight="1">
      <c r="I126">
        <f t="shared" si="1"/>
      </c>
    </row>
    <row r="127" ht="12" customHeight="1">
      <c r="I127">
        <f t="shared" si="1"/>
      </c>
    </row>
    <row r="128" ht="12" customHeight="1">
      <c r="I128">
        <f t="shared" si="1"/>
      </c>
    </row>
    <row r="129" ht="12" customHeight="1">
      <c r="I129">
        <f t="shared" si="1"/>
      </c>
    </row>
    <row r="130" ht="12" customHeight="1">
      <c r="I130">
        <f t="shared" si="1"/>
      </c>
    </row>
    <row r="131" ht="12" customHeight="1">
      <c r="I131">
        <f t="shared" si="1"/>
      </c>
    </row>
    <row r="132" ht="12" customHeight="1">
      <c r="I132">
        <f aca="true" t="shared" si="2" ref="I132:I150">IF(ISBLANK(A132),"",1)</f>
      </c>
    </row>
    <row r="133" ht="12" customHeight="1">
      <c r="I133">
        <f t="shared" si="2"/>
      </c>
    </row>
    <row r="134" ht="12" customHeight="1">
      <c r="I134">
        <f t="shared" si="2"/>
      </c>
    </row>
    <row r="135" ht="12" customHeight="1">
      <c r="I135">
        <f t="shared" si="2"/>
      </c>
    </row>
    <row r="136" ht="12" customHeight="1">
      <c r="I136">
        <f t="shared" si="2"/>
      </c>
    </row>
    <row r="137" ht="12" customHeight="1">
      <c r="I137">
        <f t="shared" si="2"/>
      </c>
    </row>
    <row r="138" ht="12" customHeight="1">
      <c r="I138">
        <f t="shared" si="2"/>
      </c>
    </row>
    <row r="139" ht="12" customHeight="1">
      <c r="I139">
        <f t="shared" si="2"/>
      </c>
    </row>
    <row r="140" ht="12" customHeight="1">
      <c r="I140">
        <f t="shared" si="2"/>
      </c>
    </row>
    <row r="141" ht="12" customHeight="1">
      <c r="I141">
        <f t="shared" si="2"/>
      </c>
    </row>
    <row r="142" ht="12" customHeight="1">
      <c r="I142">
        <f t="shared" si="2"/>
      </c>
    </row>
    <row r="143" ht="12" customHeight="1">
      <c r="I143">
        <f t="shared" si="2"/>
      </c>
    </row>
    <row r="144" ht="12" customHeight="1">
      <c r="I144">
        <f t="shared" si="2"/>
      </c>
    </row>
    <row r="145" ht="12" customHeight="1">
      <c r="I145">
        <f t="shared" si="2"/>
      </c>
    </row>
    <row r="146" ht="12" customHeight="1">
      <c r="I146">
        <f t="shared" si="2"/>
      </c>
    </row>
    <row r="147" ht="12" customHeight="1">
      <c r="I147">
        <f t="shared" si="2"/>
      </c>
    </row>
    <row r="148" ht="12" customHeight="1">
      <c r="I148">
        <f t="shared" si="2"/>
      </c>
    </row>
    <row r="149" ht="12" customHeight="1">
      <c r="I149">
        <f t="shared" si="2"/>
      </c>
    </row>
    <row r="150" ht="12" customHeight="1">
      <c r="I150">
        <f t="shared" si="2"/>
      </c>
    </row>
    <row r="151" ht="12" customHeight="1">
      <c r="I151">
        <f aca="true" t="shared" si="3" ref="I151:I200">IF(ISBLANK(A151),"",1)</f>
      </c>
    </row>
    <row r="152" ht="12" customHeight="1">
      <c r="I152">
        <f t="shared" si="3"/>
      </c>
    </row>
    <row r="153" ht="12" customHeight="1">
      <c r="I153">
        <f t="shared" si="3"/>
      </c>
    </row>
    <row r="154" ht="12" customHeight="1">
      <c r="I154">
        <f t="shared" si="3"/>
      </c>
    </row>
    <row r="155" ht="12" customHeight="1">
      <c r="I155">
        <f t="shared" si="3"/>
      </c>
    </row>
    <row r="156" ht="12" customHeight="1">
      <c r="I156">
        <f t="shared" si="3"/>
      </c>
    </row>
    <row r="157" ht="12" customHeight="1">
      <c r="I157">
        <f t="shared" si="3"/>
      </c>
    </row>
    <row r="158" ht="12" customHeight="1">
      <c r="I158">
        <f t="shared" si="3"/>
      </c>
    </row>
    <row r="159" ht="12" customHeight="1">
      <c r="I159">
        <f t="shared" si="3"/>
      </c>
    </row>
    <row r="160" ht="12" customHeight="1">
      <c r="I160">
        <f t="shared" si="3"/>
      </c>
    </row>
    <row r="161" ht="12" customHeight="1">
      <c r="I161">
        <f t="shared" si="3"/>
      </c>
    </row>
    <row r="162" ht="12" customHeight="1">
      <c r="I162">
        <f t="shared" si="3"/>
      </c>
    </row>
    <row r="163" ht="12" customHeight="1">
      <c r="I163">
        <f t="shared" si="3"/>
      </c>
    </row>
    <row r="164" ht="12" customHeight="1">
      <c r="I164">
        <f t="shared" si="3"/>
      </c>
    </row>
    <row r="165" ht="12" customHeight="1">
      <c r="I165">
        <f t="shared" si="3"/>
      </c>
    </row>
    <row r="166" ht="12" customHeight="1">
      <c r="I166">
        <f t="shared" si="3"/>
      </c>
    </row>
    <row r="167" ht="12" customHeight="1">
      <c r="I167">
        <f t="shared" si="3"/>
      </c>
    </row>
    <row r="168" ht="12" customHeight="1">
      <c r="I168">
        <f t="shared" si="3"/>
      </c>
    </row>
    <row r="169" ht="12" customHeight="1">
      <c r="I169">
        <f t="shared" si="3"/>
      </c>
    </row>
    <row r="170" ht="12" customHeight="1">
      <c r="I170">
        <f t="shared" si="3"/>
      </c>
    </row>
    <row r="171" ht="12" customHeight="1">
      <c r="I171">
        <f t="shared" si="3"/>
      </c>
    </row>
    <row r="172" ht="12" customHeight="1">
      <c r="I172">
        <f t="shared" si="3"/>
      </c>
    </row>
    <row r="173" ht="12" customHeight="1">
      <c r="I173">
        <f t="shared" si="3"/>
      </c>
    </row>
    <row r="174" ht="12" customHeight="1">
      <c r="I174">
        <f t="shared" si="3"/>
      </c>
    </row>
    <row r="175" ht="12" customHeight="1">
      <c r="I175">
        <f t="shared" si="3"/>
      </c>
    </row>
    <row r="176" ht="12" customHeight="1">
      <c r="I176">
        <f t="shared" si="3"/>
      </c>
    </row>
    <row r="177" ht="12" customHeight="1">
      <c r="I177">
        <f t="shared" si="3"/>
      </c>
    </row>
    <row r="178" ht="12" customHeight="1">
      <c r="I178">
        <f t="shared" si="3"/>
      </c>
    </row>
    <row r="179" ht="12" customHeight="1">
      <c r="I179">
        <f t="shared" si="3"/>
      </c>
    </row>
    <row r="180" ht="12" customHeight="1">
      <c r="I180">
        <f t="shared" si="3"/>
      </c>
    </row>
    <row r="181" ht="12" customHeight="1">
      <c r="I181">
        <f t="shared" si="3"/>
      </c>
    </row>
    <row r="182" ht="12" customHeight="1">
      <c r="I182">
        <f t="shared" si="3"/>
      </c>
    </row>
    <row r="183" ht="12" customHeight="1">
      <c r="I183">
        <f t="shared" si="3"/>
      </c>
    </row>
    <row r="184" ht="12" customHeight="1">
      <c r="I184">
        <f t="shared" si="3"/>
      </c>
    </row>
    <row r="185" ht="12" customHeight="1">
      <c r="I185">
        <f t="shared" si="3"/>
      </c>
    </row>
    <row r="186" ht="12" customHeight="1">
      <c r="I186">
        <f t="shared" si="3"/>
      </c>
    </row>
    <row r="187" ht="12" customHeight="1">
      <c r="I187">
        <f t="shared" si="3"/>
      </c>
    </row>
    <row r="188" ht="12" customHeight="1">
      <c r="I188">
        <f t="shared" si="3"/>
      </c>
    </row>
    <row r="189" ht="12" customHeight="1">
      <c r="I189">
        <f t="shared" si="3"/>
      </c>
    </row>
    <row r="190" ht="12" customHeight="1">
      <c r="I190">
        <f t="shared" si="3"/>
      </c>
    </row>
    <row r="191" ht="12" customHeight="1">
      <c r="I191">
        <f t="shared" si="3"/>
      </c>
    </row>
    <row r="192" ht="12" customHeight="1">
      <c r="I192">
        <f t="shared" si="3"/>
      </c>
    </row>
    <row r="193" ht="12" customHeight="1">
      <c r="I193">
        <f t="shared" si="3"/>
      </c>
    </row>
    <row r="194" ht="12" customHeight="1">
      <c r="I194">
        <f t="shared" si="3"/>
      </c>
    </row>
    <row r="195" ht="12" customHeight="1">
      <c r="I195">
        <f t="shared" si="3"/>
      </c>
    </row>
    <row r="196" ht="12" customHeight="1">
      <c r="I196">
        <f t="shared" si="3"/>
      </c>
    </row>
    <row r="197" ht="12" customHeight="1">
      <c r="I197">
        <f t="shared" si="3"/>
      </c>
    </row>
    <row r="198" ht="12" customHeight="1">
      <c r="I198">
        <f t="shared" si="3"/>
      </c>
    </row>
    <row r="199" ht="12" customHeight="1">
      <c r="I199">
        <f t="shared" si="3"/>
      </c>
    </row>
    <row r="200" ht="12" customHeight="1">
      <c r="I200">
        <f t="shared" si="3"/>
      </c>
    </row>
    <row r="201" ht="12" customHeight="1">
      <c r="I201">
        <f>IF(ISBLANK(A201),"",1)</f>
      </c>
    </row>
    <row r="202" ht="12" customHeight="1">
      <c r="I202">
        <f>IF(ISBLANK(A202),"",1)</f>
      </c>
    </row>
    <row r="203" ht="12" customHeight="1">
      <c r="I203">
        <f>IF(ISBLANK(A203),"",1)</f>
      </c>
    </row>
  </sheetData>
  <sheetProtection/>
  <conditionalFormatting sqref="C3:C149">
    <cfRule type="expression" priority="1" dxfId="3" stopIfTrue="1">
      <formula>G3+H3=2</formula>
    </cfRule>
    <cfRule type="expression" priority="2" dxfId="1" stopIfTrue="1">
      <formula>H3=1</formula>
    </cfRule>
    <cfRule type="expression" priority="3" dxfId="9" stopIfTrue="1">
      <formula>G3=1</formula>
    </cfRule>
  </conditionalFormatting>
  <conditionalFormatting sqref="D3:F3 E4">
    <cfRule type="cellIs" priority="4" dxfId="2" operator="equal" stopIfTrue="1">
      <formula>"1"</formula>
    </cfRule>
  </conditionalFormatting>
  <conditionalFormatting sqref="C150:C203">
    <cfRule type="expression" priority="5" dxfId="3" stopIfTrue="1">
      <formula>G150+H150=2</formula>
    </cfRule>
    <cfRule type="expression" priority="6" dxfId="1" stopIfTrue="1">
      <formula>H150=1</formula>
    </cfRule>
    <cfRule type="expression" priority="7" dxfId="9" stopIfTrue="1">
      <formula>G150=1</formula>
    </cfRule>
  </conditionalFormatting>
  <conditionalFormatting sqref="A3:A203">
    <cfRule type="expression" priority="8" dxfId="5" stopIfTrue="1">
      <formula>COUNTIF($A$3:$A$203,A3)&gt;1</formula>
    </cfRule>
  </conditionalFormatting>
  <printOptions/>
  <pageMargins left="0.1968503937007874" right="0.1968503937007874" top="0.3937007874015748" bottom="0.3937007874015748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31"/>
  <dimension ref="A1:K102"/>
  <sheetViews>
    <sheetView zoomScalePageLayoutView="0" workbookViewId="0" topLeftCell="A1">
      <selection activeCell="J6" sqref="J6"/>
    </sheetView>
  </sheetViews>
  <sheetFormatPr defaultColWidth="11.421875" defaultRowHeight="12.75"/>
  <cols>
    <col min="1" max="1" width="6.28125" style="48" customWidth="1"/>
    <col min="2" max="2" width="6.421875" style="62" customWidth="1"/>
    <col min="3" max="3" width="9.7109375" style="0" customWidth="1"/>
    <col min="4" max="4" width="19.421875" style="0" customWidth="1"/>
    <col min="5" max="5" width="18.421875" style="0" customWidth="1"/>
    <col min="6" max="6" width="14.28125" style="0" customWidth="1"/>
    <col min="7" max="8" width="12.7109375" style="0" hidden="1" customWidth="1"/>
    <col min="9" max="9" width="10.7109375" style="106" customWidth="1"/>
    <col min="10" max="10" width="10.7109375" style="113" customWidth="1"/>
    <col min="11" max="11" width="10.7109375" style="155" hidden="1" customWidth="1"/>
    <col min="12" max="12" width="10.7109375" style="0" customWidth="1"/>
    <col min="13" max="13" width="15.421875" style="0" customWidth="1"/>
  </cols>
  <sheetData>
    <row r="1" spans="1:8" ht="15">
      <c r="A1" s="44"/>
      <c r="B1" s="61"/>
      <c r="C1" s="1"/>
      <c r="D1" s="2"/>
      <c r="E1" s="2"/>
      <c r="F1" s="2"/>
      <c r="G1" s="2"/>
      <c r="H1" s="2"/>
    </row>
    <row r="2" spans="1:9" ht="23.25">
      <c r="A2" s="50" t="s">
        <v>59</v>
      </c>
      <c r="B2" s="63"/>
      <c r="C2" s="51">
        <f>SUM(K5:K102)</f>
        <v>1.5</v>
      </c>
      <c r="D2" s="104" t="s">
        <v>0</v>
      </c>
      <c r="E2" s="105" t="str">
        <f>IF(ISBLANK(D2),"",VLOOKUP(D2,'Veranst.'!A:C,3,FALSE))</f>
        <v>51. Automobilslalom, MSC Jura </v>
      </c>
      <c r="F2" s="102"/>
      <c r="G2" s="102"/>
      <c r="H2" s="102"/>
      <c r="I2" s="107"/>
    </row>
    <row r="3" spans="1:8" ht="15.75" thickBot="1">
      <c r="A3" s="44"/>
      <c r="B3" s="61"/>
      <c r="C3" s="1"/>
      <c r="D3" s="2"/>
      <c r="E3" s="2"/>
      <c r="F3" s="2"/>
      <c r="G3" s="2"/>
      <c r="H3" s="2"/>
    </row>
    <row r="4" spans="1:11" s="35" customFormat="1" ht="15" thickBot="1">
      <c r="A4" s="103" t="s">
        <v>1</v>
      </c>
      <c r="B4" s="64" t="s">
        <v>3</v>
      </c>
      <c r="C4" s="4" t="s">
        <v>4</v>
      </c>
      <c r="D4" s="5" t="s">
        <v>5</v>
      </c>
      <c r="E4" s="5" t="s">
        <v>6</v>
      </c>
      <c r="F4" s="6" t="s">
        <v>7</v>
      </c>
      <c r="G4" s="56" t="s">
        <v>61</v>
      </c>
      <c r="H4" s="56" t="s">
        <v>65</v>
      </c>
      <c r="I4" s="111" t="s">
        <v>33</v>
      </c>
      <c r="J4" s="112" t="s">
        <v>60</v>
      </c>
      <c r="K4" s="156"/>
    </row>
    <row r="5" spans="1:11" s="34" customFormat="1" ht="15" customHeight="1">
      <c r="A5" s="115">
        <f>IF(ISBLANK(B5),"",1)</f>
        <v>1</v>
      </c>
      <c r="B5" s="57">
        <v>301</v>
      </c>
      <c r="C5" s="37">
        <f aca="true" t="shared" si="0" ref="C5:C68">IF(ISBLANK(B5),"",VLOOKUP(B5,Starter_Feld,2,FALSE))</f>
        <v>15052</v>
      </c>
      <c r="D5" s="38" t="str">
        <f aca="true" t="shared" si="1" ref="D5:D50">IF(ISBLANK(B5),"",VLOOKUP(B5,Starter_Feld,3,FALSE))</f>
        <v>Nothdurfter, Alfons</v>
      </c>
      <c r="E5" s="39" t="str">
        <f aca="true" t="shared" si="2" ref="E5:E50">IF(ISBLANK(B5),"",VLOOKUP(B5,Starter_Feld,4,FALSE))</f>
        <v>MSC Kitzbühel</v>
      </c>
      <c r="F5" s="40" t="str">
        <f aca="true" t="shared" si="3" ref="F5:F50">IF(ISBLANK(B5),"",VLOOKUP(B5,Starter_Feld,5,FALSE))</f>
        <v>Ford Sierra Cosworth</v>
      </c>
      <c r="G5" s="39">
        <f aca="true" t="shared" si="4" ref="G5:G50">IF(ISBLANK(B5),"",VLOOKUP(B5,Starter_Feld,7,FALSE))</f>
        <v>0</v>
      </c>
      <c r="H5" s="39">
        <f aca="true" t="shared" si="5" ref="H5:H50">IF(ISBLANK(B5),"",VLOOKUP(B5,Starter_Feld,8,FALSE))</f>
        <v>0</v>
      </c>
      <c r="I5" s="108">
        <v>0.0007649305555555555</v>
      </c>
      <c r="J5" s="119">
        <v>1.5</v>
      </c>
      <c r="K5" s="157">
        <v>1.5</v>
      </c>
    </row>
    <row r="6" spans="1:11" s="34" customFormat="1" ht="15" customHeight="1">
      <c r="A6" s="116">
        <f aca="true" t="shared" si="6" ref="A6:A50">IF(ISBLANK(B6),"",A5+1)</f>
      </c>
      <c r="B6" s="58"/>
      <c r="C6" s="37">
        <f t="shared" si="0"/>
      </c>
      <c r="D6" s="38">
        <f t="shared" si="1"/>
      </c>
      <c r="E6" s="39">
        <f t="shared" si="2"/>
      </c>
      <c r="F6" s="40">
        <f t="shared" si="3"/>
      </c>
      <c r="G6" s="39">
        <f t="shared" si="4"/>
      </c>
      <c r="H6" s="39">
        <f t="shared" si="5"/>
      </c>
      <c r="I6" s="108"/>
      <c r="J6" s="120"/>
      <c r="K6" s="157">
        <f aca="true" t="shared" si="7" ref="K6:K50">IF(ISBLANK(B6),"",1)</f>
      </c>
    </row>
    <row r="7" spans="1:11" s="34" customFormat="1" ht="15" customHeight="1">
      <c r="A7" s="116">
        <f t="shared" si="6"/>
      </c>
      <c r="B7" s="58"/>
      <c r="C7" s="37">
        <f t="shared" si="0"/>
      </c>
      <c r="D7" s="38">
        <f t="shared" si="1"/>
      </c>
      <c r="E7" s="39">
        <f t="shared" si="2"/>
      </c>
      <c r="F7" s="40">
        <f t="shared" si="3"/>
      </c>
      <c r="G7" s="39">
        <f t="shared" si="4"/>
      </c>
      <c r="H7" s="39">
        <f t="shared" si="5"/>
      </c>
      <c r="I7" s="108"/>
      <c r="J7" s="120"/>
      <c r="K7" s="157">
        <f t="shared" si="7"/>
      </c>
    </row>
    <row r="8" spans="1:11" s="34" customFormat="1" ht="15" customHeight="1">
      <c r="A8" s="116">
        <f t="shared" si="6"/>
      </c>
      <c r="B8" s="58"/>
      <c r="C8" s="37">
        <f t="shared" si="0"/>
      </c>
      <c r="D8" s="38">
        <f t="shared" si="1"/>
      </c>
      <c r="E8" s="39">
        <f t="shared" si="2"/>
      </c>
      <c r="F8" s="40">
        <f t="shared" si="3"/>
      </c>
      <c r="G8" s="39">
        <f t="shared" si="4"/>
      </c>
      <c r="H8" s="39">
        <f t="shared" si="5"/>
      </c>
      <c r="I8" s="108"/>
      <c r="J8" s="120"/>
      <c r="K8" s="157">
        <f t="shared" si="7"/>
      </c>
    </row>
    <row r="9" spans="1:11" s="34" customFormat="1" ht="15" customHeight="1">
      <c r="A9" s="116">
        <f t="shared" si="6"/>
      </c>
      <c r="B9" s="58"/>
      <c r="C9" s="37">
        <f t="shared" si="0"/>
      </c>
      <c r="D9" s="38">
        <f t="shared" si="1"/>
      </c>
      <c r="E9" s="39">
        <f t="shared" si="2"/>
      </c>
      <c r="F9" s="40">
        <f t="shared" si="3"/>
      </c>
      <c r="G9" s="39">
        <f t="shared" si="4"/>
      </c>
      <c r="H9" s="39">
        <f t="shared" si="5"/>
      </c>
      <c r="I9" s="108"/>
      <c r="J9" s="120"/>
      <c r="K9" s="157">
        <f t="shared" si="7"/>
      </c>
    </row>
    <row r="10" spans="1:11" s="34" customFormat="1" ht="15" customHeight="1">
      <c r="A10" s="116">
        <f t="shared" si="6"/>
      </c>
      <c r="B10" s="58"/>
      <c r="C10" s="37">
        <f t="shared" si="0"/>
      </c>
      <c r="D10" s="38">
        <f t="shared" si="1"/>
      </c>
      <c r="E10" s="39">
        <f t="shared" si="2"/>
      </c>
      <c r="F10" s="40">
        <f t="shared" si="3"/>
      </c>
      <c r="G10" s="39">
        <f t="shared" si="4"/>
      </c>
      <c r="H10" s="39">
        <f t="shared" si="5"/>
      </c>
      <c r="I10" s="108"/>
      <c r="J10" s="120"/>
      <c r="K10" s="157">
        <f t="shared" si="7"/>
      </c>
    </row>
    <row r="11" spans="1:11" s="34" customFormat="1" ht="15" customHeight="1">
      <c r="A11" s="116">
        <f t="shared" si="6"/>
      </c>
      <c r="B11" s="58"/>
      <c r="C11" s="37">
        <f t="shared" si="0"/>
      </c>
      <c r="D11" s="38">
        <f t="shared" si="1"/>
      </c>
      <c r="E11" s="39">
        <f t="shared" si="2"/>
      </c>
      <c r="F11" s="40">
        <f t="shared" si="3"/>
      </c>
      <c r="G11" s="39">
        <f t="shared" si="4"/>
      </c>
      <c r="H11" s="39">
        <f t="shared" si="5"/>
      </c>
      <c r="I11" s="108"/>
      <c r="J11" s="120"/>
      <c r="K11" s="157">
        <f t="shared" si="7"/>
      </c>
    </row>
    <row r="12" spans="1:11" s="34" customFormat="1" ht="15" customHeight="1">
      <c r="A12" s="116">
        <f t="shared" si="6"/>
      </c>
      <c r="B12" s="58"/>
      <c r="C12" s="37">
        <f t="shared" si="0"/>
      </c>
      <c r="D12" s="38">
        <f t="shared" si="1"/>
      </c>
      <c r="E12" s="39">
        <f t="shared" si="2"/>
      </c>
      <c r="F12" s="40">
        <f t="shared" si="3"/>
      </c>
      <c r="G12" s="39">
        <f t="shared" si="4"/>
      </c>
      <c r="H12" s="39">
        <f t="shared" si="5"/>
      </c>
      <c r="I12" s="108"/>
      <c r="J12" s="120"/>
      <c r="K12" s="157">
        <f t="shared" si="7"/>
      </c>
    </row>
    <row r="13" spans="1:11" s="34" customFormat="1" ht="15" customHeight="1">
      <c r="A13" s="116">
        <f t="shared" si="6"/>
      </c>
      <c r="B13" s="58"/>
      <c r="C13" s="37">
        <f t="shared" si="0"/>
      </c>
      <c r="D13" s="38">
        <f t="shared" si="1"/>
      </c>
      <c r="E13" s="39">
        <f t="shared" si="2"/>
      </c>
      <c r="F13" s="40">
        <f t="shared" si="3"/>
      </c>
      <c r="G13" s="39">
        <f t="shared" si="4"/>
      </c>
      <c r="H13" s="39">
        <f t="shared" si="5"/>
      </c>
      <c r="I13" s="108"/>
      <c r="J13" s="120"/>
      <c r="K13" s="157">
        <f t="shared" si="7"/>
      </c>
    </row>
    <row r="14" spans="1:11" s="34" customFormat="1" ht="15" customHeight="1">
      <c r="A14" s="116">
        <f t="shared" si="6"/>
      </c>
      <c r="B14" s="58"/>
      <c r="C14" s="37">
        <f t="shared" si="0"/>
      </c>
      <c r="D14" s="38">
        <f t="shared" si="1"/>
      </c>
      <c r="E14" s="39">
        <f t="shared" si="2"/>
      </c>
      <c r="F14" s="40">
        <f t="shared" si="3"/>
      </c>
      <c r="G14" s="39">
        <f t="shared" si="4"/>
      </c>
      <c r="H14" s="39">
        <f t="shared" si="5"/>
      </c>
      <c r="I14" s="108"/>
      <c r="J14" s="120"/>
      <c r="K14" s="157">
        <f t="shared" si="7"/>
      </c>
    </row>
    <row r="15" spans="1:11" s="34" customFormat="1" ht="15" customHeight="1">
      <c r="A15" s="116">
        <f t="shared" si="6"/>
      </c>
      <c r="B15" s="58"/>
      <c r="C15" s="37">
        <f t="shared" si="0"/>
      </c>
      <c r="D15" s="38">
        <f t="shared" si="1"/>
      </c>
      <c r="E15" s="39">
        <f t="shared" si="2"/>
      </c>
      <c r="F15" s="40">
        <f t="shared" si="3"/>
      </c>
      <c r="G15" s="39">
        <f t="shared" si="4"/>
      </c>
      <c r="H15" s="39">
        <f t="shared" si="5"/>
      </c>
      <c r="I15" s="108"/>
      <c r="J15" s="120"/>
      <c r="K15" s="157">
        <f t="shared" si="7"/>
      </c>
    </row>
    <row r="16" spans="1:11" s="34" customFormat="1" ht="15" customHeight="1">
      <c r="A16" s="116">
        <f t="shared" si="6"/>
      </c>
      <c r="B16" s="58"/>
      <c r="C16" s="37">
        <f t="shared" si="0"/>
      </c>
      <c r="D16" s="38">
        <f t="shared" si="1"/>
      </c>
      <c r="E16" s="39">
        <f t="shared" si="2"/>
      </c>
      <c r="F16" s="40">
        <f t="shared" si="3"/>
      </c>
      <c r="G16" s="39">
        <f t="shared" si="4"/>
      </c>
      <c r="H16" s="39">
        <f t="shared" si="5"/>
      </c>
      <c r="I16" s="108"/>
      <c r="J16" s="120"/>
      <c r="K16" s="157">
        <f t="shared" si="7"/>
      </c>
    </row>
    <row r="17" spans="1:11" s="34" customFormat="1" ht="15" customHeight="1">
      <c r="A17" s="116">
        <f t="shared" si="6"/>
      </c>
      <c r="B17" s="58"/>
      <c r="C17" s="37">
        <f t="shared" si="0"/>
      </c>
      <c r="D17" s="38">
        <f t="shared" si="1"/>
      </c>
      <c r="E17" s="39">
        <f t="shared" si="2"/>
      </c>
      <c r="F17" s="40">
        <f t="shared" si="3"/>
      </c>
      <c r="G17" s="39">
        <f t="shared" si="4"/>
      </c>
      <c r="H17" s="39">
        <f t="shared" si="5"/>
      </c>
      <c r="I17" s="108"/>
      <c r="J17" s="120"/>
      <c r="K17" s="157">
        <f t="shared" si="7"/>
      </c>
    </row>
    <row r="18" spans="1:11" s="34" customFormat="1" ht="15" customHeight="1">
      <c r="A18" s="116">
        <f t="shared" si="6"/>
      </c>
      <c r="B18" s="58"/>
      <c r="C18" s="37">
        <f t="shared" si="0"/>
      </c>
      <c r="D18" s="38">
        <f t="shared" si="1"/>
      </c>
      <c r="E18" s="39">
        <f t="shared" si="2"/>
      </c>
      <c r="F18" s="40">
        <f t="shared" si="3"/>
      </c>
      <c r="G18" s="39">
        <f t="shared" si="4"/>
      </c>
      <c r="H18" s="39">
        <f t="shared" si="5"/>
      </c>
      <c r="I18" s="108"/>
      <c r="J18" s="120"/>
      <c r="K18" s="157">
        <f t="shared" si="7"/>
      </c>
    </row>
    <row r="19" spans="1:11" s="34" customFormat="1" ht="15" customHeight="1">
      <c r="A19" s="116">
        <f t="shared" si="6"/>
      </c>
      <c r="B19" s="58"/>
      <c r="C19" s="37">
        <f t="shared" si="0"/>
      </c>
      <c r="D19" s="38">
        <f t="shared" si="1"/>
      </c>
      <c r="E19" s="39">
        <f t="shared" si="2"/>
      </c>
      <c r="F19" s="40">
        <f t="shared" si="3"/>
      </c>
      <c r="G19" s="39">
        <f t="shared" si="4"/>
      </c>
      <c r="H19" s="39">
        <f t="shared" si="5"/>
      </c>
      <c r="I19" s="108"/>
      <c r="J19" s="120"/>
      <c r="K19" s="157">
        <f t="shared" si="7"/>
      </c>
    </row>
    <row r="20" spans="1:11" s="34" customFormat="1" ht="15" customHeight="1">
      <c r="A20" s="116">
        <f t="shared" si="6"/>
      </c>
      <c r="B20" s="58"/>
      <c r="C20" s="37">
        <f t="shared" si="0"/>
      </c>
      <c r="D20" s="38">
        <f t="shared" si="1"/>
      </c>
      <c r="E20" s="39">
        <f t="shared" si="2"/>
      </c>
      <c r="F20" s="40">
        <f t="shared" si="3"/>
      </c>
      <c r="G20" s="39">
        <f t="shared" si="4"/>
      </c>
      <c r="H20" s="39">
        <f t="shared" si="5"/>
      </c>
      <c r="I20" s="108"/>
      <c r="J20" s="120"/>
      <c r="K20" s="157">
        <f t="shared" si="7"/>
      </c>
    </row>
    <row r="21" spans="1:11" s="34" customFormat="1" ht="15" customHeight="1">
      <c r="A21" s="116">
        <f t="shared" si="6"/>
      </c>
      <c r="B21" s="58"/>
      <c r="C21" s="37">
        <f t="shared" si="0"/>
      </c>
      <c r="D21" s="38">
        <f t="shared" si="1"/>
      </c>
      <c r="E21" s="39">
        <f t="shared" si="2"/>
      </c>
      <c r="F21" s="40">
        <f t="shared" si="3"/>
      </c>
      <c r="G21" s="39">
        <f t="shared" si="4"/>
      </c>
      <c r="H21" s="39">
        <f t="shared" si="5"/>
      </c>
      <c r="I21" s="108"/>
      <c r="J21" s="120"/>
      <c r="K21" s="157">
        <f t="shared" si="7"/>
      </c>
    </row>
    <row r="22" spans="1:11" s="34" customFormat="1" ht="15" customHeight="1">
      <c r="A22" s="116">
        <f t="shared" si="6"/>
      </c>
      <c r="B22" s="58"/>
      <c r="C22" s="37">
        <f t="shared" si="0"/>
      </c>
      <c r="D22" s="38">
        <f t="shared" si="1"/>
      </c>
      <c r="E22" s="39">
        <f t="shared" si="2"/>
      </c>
      <c r="F22" s="40">
        <f t="shared" si="3"/>
      </c>
      <c r="G22" s="39">
        <f t="shared" si="4"/>
      </c>
      <c r="H22" s="39">
        <f t="shared" si="5"/>
      </c>
      <c r="I22" s="108"/>
      <c r="J22" s="120"/>
      <c r="K22" s="157">
        <f t="shared" si="7"/>
      </c>
    </row>
    <row r="23" spans="1:11" s="34" customFormat="1" ht="15" customHeight="1">
      <c r="A23" s="116">
        <f t="shared" si="6"/>
      </c>
      <c r="B23" s="58"/>
      <c r="C23" s="37">
        <f t="shared" si="0"/>
      </c>
      <c r="D23" s="38">
        <f t="shared" si="1"/>
      </c>
      <c r="E23" s="39">
        <f t="shared" si="2"/>
      </c>
      <c r="F23" s="40">
        <f t="shared" si="3"/>
      </c>
      <c r="G23" s="39">
        <f t="shared" si="4"/>
      </c>
      <c r="H23" s="39">
        <f t="shared" si="5"/>
      </c>
      <c r="I23" s="108"/>
      <c r="J23" s="120"/>
      <c r="K23" s="157">
        <f t="shared" si="7"/>
      </c>
    </row>
    <row r="24" spans="1:11" s="34" customFormat="1" ht="15" customHeight="1">
      <c r="A24" s="116">
        <f t="shared" si="6"/>
      </c>
      <c r="B24" s="58"/>
      <c r="C24" s="37">
        <f t="shared" si="0"/>
      </c>
      <c r="D24" s="38">
        <f t="shared" si="1"/>
      </c>
      <c r="E24" s="39">
        <f t="shared" si="2"/>
      </c>
      <c r="F24" s="40">
        <f t="shared" si="3"/>
      </c>
      <c r="G24" s="39">
        <f t="shared" si="4"/>
      </c>
      <c r="H24" s="39">
        <f t="shared" si="5"/>
      </c>
      <c r="I24" s="108"/>
      <c r="J24" s="120"/>
      <c r="K24" s="157">
        <f t="shared" si="7"/>
      </c>
    </row>
    <row r="25" spans="1:11" s="34" customFormat="1" ht="15" customHeight="1">
      <c r="A25" s="116">
        <f t="shared" si="6"/>
      </c>
      <c r="B25" s="58"/>
      <c r="C25" s="37">
        <f t="shared" si="0"/>
      </c>
      <c r="D25" s="38">
        <f t="shared" si="1"/>
      </c>
      <c r="E25" s="39">
        <f t="shared" si="2"/>
      </c>
      <c r="F25" s="40">
        <f t="shared" si="3"/>
      </c>
      <c r="G25" s="39">
        <f t="shared" si="4"/>
      </c>
      <c r="H25" s="39">
        <f t="shared" si="5"/>
      </c>
      <c r="I25" s="108"/>
      <c r="J25" s="120"/>
      <c r="K25" s="157">
        <f t="shared" si="7"/>
      </c>
    </row>
    <row r="26" spans="1:11" s="34" customFormat="1" ht="15" customHeight="1">
      <c r="A26" s="116">
        <f t="shared" si="6"/>
      </c>
      <c r="B26" s="58"/>
      <c r="C26" s="37">
        <f t="shared" si="0"/>
      </c>
      <c r="D26" s="38">
        <f t="shared" si="1"/>
      </c>
      <c r="E26" s="39">
        <f t="shared" si="2"/>
      </c>
      <c r="F26" s="40">
        <f t="shared" si="3"/>
      </c>
      <c r="G26" s="39">
        <f t="shared" si="4"/>
      </c>
      <c r="H26" s="39">
        <f t="shared" si="5"/>
      </c>
      <c r="I26" s="108"/>
      <c r="J26" s="120"/>
      <c r="K26" s="157">
        <f t="shared" si="7"/>
      </c>
    </row>
    <row r="27" spans="1:11" s="34" customFormat="1" ht="15" customHeight="1">
      <c r="A27" s="116">
        <f t="shared" si="6"/>
      </c>
      <c r="B27" s="58"/>
      <c r="C27" s="37">
        <f t="shared" si="0"/>
      </c>
      <c r="D27" s="38">
        <f t="shared" si="1"/>
      </c>
      <c r="E27" s="39">
        <f t="shared" si="2"/>
      </c>
      <c r="F27" s="40">
        <f t="shared" si="3"/>
      </c>
      <c r="G27" s="39">
        <f t="shared" si="4"/>
      </c>
      <c r="H27" s="39">
        <f t="shared" si="5"/>
      </c>
      <c r="I27" s="108"/>
      <c r="J27" s="120"/>
      <c r="K27" s="157">
        <f t="shared" si="7"/>
      </c>
    </row>
    <row r="28" spans="1:11" s="34" customFormat="1" ht="15" customHeight="1">
      <c r="A28" s="116">
        <f t="shared" si="6"/>
      </c>
      <c r="B28" s="58"/>
      <c r="C28" s="37">
        <f t="shared" si="0"/>
      </c>
      <c r="D28" s="38">
        <f t="shared" si="1"/>
      </c>
      <c r="E28" s="39">
        <f t="shared" si="2"/>
      </c>
      <c r="F28" s="40">
        <f t="shared" si="3"/>
      </c>
      <c r="G28" s="39">
        <f t="shared" si="4"/>
      </c>
      <c r="H28" s="39">
        <f t="shared" si="5"/>
      </c>
      <c r="I28" s="108"/>
      <c r="J28" s="120"/>
      <c r="K28" s="157">
        <f t="shared" si="7"/>
      </c>
    </row>
    <row r="29" spans="1:11" s="34" customFormat="1" ht="15" customHeight="1">
      <c r="A29" s="116">
        <f t="shared" si="6"/>
      </c>
      <c r="B29" s="58"/>
      <c r="C29" s="37">
        <f t="shared" si="0"/>
      </c>
      <c r="D29" s="38">
        <f t="shared" si="1"/>
      </c>
      <c r="E29" s="39">
        <f t="shared" si="2"/>
      </c>
      <c r="F29" s="40">
        <f t="shared" si="3"/>
      </c>
      <c r="G29" s="39">
        <f t="shared" si="4"/>
      </c>
      <c r="H29" s="39">
        <f t="shared" si="5"/>
      </c>
      <c r="I29" s="108"/>
      <c r="J29" s="120"/>
      <c r="K29" s="157">
        <f t="shared" si="7"/>
      </c>
    </row>
    <row r="30" spans="1:11" s="34" customFormat="1" ht="15" customHeight="1">
      <c r="A30" s="116">
        <f t="shared" si="6"/>
      </c>
      <c r="B30" s="58"/>
      <c r="C30" s="37">
        <f t="shared" si="0"/>
      </c>
      <c r="D30" s="38">
        <f t="shared" si="1"/>
      </c>
      <c r="E30" s="39">
        <f t="shared" si="2"/>
      </c>
      <c r="F30" s="40">
        <f t="shared" si="3"/>
      </c>
      <c r="G30" s="39">
        <f t="shared" si="4"/>
      </c>
      <c r="H30" s="39">
        <f t="shared" si="5"/>
      </c>
      <c r="I30" s="108"/>
      <c r="J30" s="120"/>
      <c r="K30" s="157">
        <f t="shared" si="7"/>
      </c>
    </row>
    <row r="31" spans="1:11" s="34" customFormat="1" ht="15" customHeight="1">
      <c r="A31" s="116">
        <f t="shared" si="6"/>
      </c>
      <c r="B31" s="58"/>
      <c r="C31" s="37">
        <f t="shared" si="0"/>
      </c>
      <c r="D31" s="38">
        <f t="shared" si="1"/>
      </c>
      <c r="E31" s="39">
        <f t="shared" si="2"/>
      </c>
      <c r="F31" s="40">
        <f t="shared" si="3"/>
      </c>
      <c r="G31" s="39">
        <f t="shared" si="4"/>
      </c>
      <c r="H31" s="39">
        <f t="shared" si="5"/>
      </c>
      <c r="I31" s="108"/>
      <c r="J31" s="120"/>
      <c r="K31" s="157">
        <f t="shared" si="7"/>
      </c>
    </row>
    <row r="32" spans="1:11" s="34" customFormat="1" ht="15" customHeight="1">
      <c r="A32" s="116">
        <f t="shared" si="6"/>
      </c>
      <c r="B32" s="58"/>
      <c r="C32" s="37">
        <f t="shared" si="0"/>
      </c>
      <c r="D32" s="38">
        <f t="shared" si="1"/>
      </c>
      <c r="E32" s="39">
        <f t="shared" si="2"/>
      </c>
      <c r="F32" s="40">
        <f t="shared" si="3"/>
      </c>
      <c r="G32" s="39">
        <f t="shared" si="4"/>
      </c>
      <c r="H32" s="39">
        <f t="shared" si="5"/>
      </c>
      <c r="I32" s="108"/>
      <c r="J32" s="120"/>
      <c r="K32" s="157">
        <f t="shared" si="7"/>
      </c>
    </row>
    <row r="33" spans="1:11" s="34" customFormat="1" ht="15" customHeight="1">
      <c r="A33" s="116">
        <f t="shared" si="6"/>
      </c>
      <c r="B33" s="58"/>
      <c r="C33" s="37">
        <f t="shared" si="0"/>
      </c>
      <c r="D33" s="38">
        <f t="shared" si="1"/>
      </c>
      <c r="E33" s="39">
        <f t="shared" si="2"/>
      </c>
      <c r="F33" s="40">
        <f t="shared" si="3"/>
      </c>
      <c r="G33" s="39">
        <f t="shared" si="4"/>
      </c>
      <c r="H33" s="39">
        <f t="shared" si="5"/>
      </c>
      <c r="I33" s="108"/>
      <c r="J33" s="120"/>
      <c r="K33" s="157">
        <f t="shared" si="7"/>
      </c>
    </row>
    <row r="34" spans="1:11" s="34" customFormat="1" ht="15" customHeight="1">
      <c r="A34" s="116">
        <f t="shared" si="6"/>
      </c>
      <c r="B34" s="58"/>
      <c r="C34" s="37">
        <f t="shared" si="0"/>
      </c>
      <c r="D34" s="38">
        <f t="shared" si="1"/>
      </c>
      <c r="E34" s="39">
        <f t="shared" si="2"/>
      </c>
      <c r="F34" s="40">
        <f t="shared" si="3"/>
      </c>
      <c r="G34" s="39">
        <f t="shared" si="4"/>
      </c>
      <c r="H34" s="39">
        <f t="shared" si="5"/>
      </c>
      <c r="I34" s="108"/>
      <c r="J34" s="120"/>
      <c r="K34" s="157">
        <f t="shared" si="7"/>
      </c>
    </row>
    <row r="35" spans="1:11" ht="15" customHeight="1">
      <c r="A35" s="116">
        <f t="shared" si="6"/>
      </c>
      <c r="B35" s="109"/>
      <c r="C35" s="110">
        <f t="shared" si="0"/>
      </c>
      <c r="D35" s="38">
        <f t="shared" si="1"/>
      </c>
      <c r="E35" s="38">
        <f t="shared" si="2"/>
      </c>
      <c r="F35" s="39">
        <f t="shared" si="3"/>
      </c>
      <c r="G35" s="39">
        <f t="shared" si="4"/>
      </c>
      <c r="H35" s="39">
        <f t="shared" si="5"/>
      </c>
      <c r="I35" s="108"/>
      <c r="J35" s="120"/>
      <c r="K35" s="157">
        <f t="shared" si="7"/>
      </c>
    </row>
    <row r="36" spans="1:11" ht="15" customHeight="1">
      <c r="A36" s="116">
        <f t="shared" si="6"/>
      </c>
      <c r="B36" s="109"/>
      <c r="C36" s="110">
        <f t="shared" si="0"/>
      </c>
      <c r="D36" s="38">
        <f t="shared" si="1"/>
      </c>
      <c r="E36" s="38">
        <f t="shared" si="2"/>
      </c>
      <c r="F36" s="39">
        <f t="shared" si="3"/>
      </c>
      <c r="G36" s="39">
        <f t="shared" si="4"/>
      </c>
      <c r="H36" s="39">
        <f t="shared" si="5"/>
      </c>
      <c r="I36" s="108"/>
      <c r="J36" s="120"/>
      <c r="K36" s="157">
        <f t="shared" si="7"/>
      </c>
    </row>
    <row r="37" spans="1:11" ht="15" customHeight="1">
      <c r="A37" s="116">
        <f t="shared" si="6"/>
      </c>
      <c r="B37" s="109"/>
      <c r="C37" s="110">
        <f t="shared" si="0"/>
      </c>
      <c r="D37" s="38">
        <f t="shared" si="1"/>
      </c>
      <c r="E37" s="38">
        <f t="shared" si="2"/>
      </c>
      <c r="F37" s="39">
        <f t="shared" si="3"/>
      </c>
      <c r="G37" s="39">
        <f t="shared" si="4"/>
      </c>
      <c r="H37" s="39">
        <f t="shared" si="5"/>
      </c>
      <c r="I37" s="108"/>
      <c r="J37" s="120"/>
      <c r="K37" s="157">
        <f t="shared" si="7"/>
      </c>
    </row>
    <row r="38" spans="1:11" ht="15" customHeight="1">
      <c r="A38" s="116">
        <f t="shared" si="6"/>
      </c>
      <c r="B38" s="109"/>
      <c r="C38" s="110">
        <f t="shared" si="0"/>
      </c>
      <c r="D38" s="38">
        <f t="shared" si="1"/>
      </c>
      <c r="E38" s="38">
        <f t="shared" si="2"/>
      </c>
      <c r="F38" s="39">
        <f t="shared" si="3"/>
      </c>
      <c r="G38" s="39">
        <f t="shared" si="4"/>
      </c>
      <c r="H38" s="39">
        <f t="shared" si="5"/>
      </c>
      <c r="I38" s="108"/>
      <c r="J38" s="120"/>
      <c r="K38" s="157">
        <f t="shared" si="7"/>
      </c>
    </row>
    <row r="39" spans="1:11" ht="15" customHeight="1">
      <c r="A39" s="116">
        <f t="shared" si="6"/>
      </c>
      <c r="B39" s="109"/>
      <c r="C39" s="110">
        <f t="shared" si="0"/>
      </c>
      <c r="D39" s="38">
        <f t="shared" si="1"/>
      </c>
      <c r="E39" s="38">
        <f t="shared" si="2"/>
      </c>
      <c r="F39" s="39">
        <f t="shared" si="3"/>
      </c>
      <c r="G39" s="39">
        <f t="shared" si="4"/>
      </c>
      <c r="H39" s="39">
        <f t="shared" si="5"/>
      </c>
      <c r="I39" s="108"/>
      <c r="J39" s="120"/>
      <c r="K39" s="157">
        <f t="shared" si="7"/>
      </c>
    </row>
    <row r="40" spans="1:11" ht="15" customHeight="1">
      <c r="A40" s="116">
        <f t="shared" si="6"/>
      </c>
      <c r="B40" s="109"/>
      <c r="C40" s="110">
        <f t="shared" si="0"/>
      </c>
      <c r="D40" s="38">
        <f t="shared" si="1"/>
      </c>
      <c r="E40" s="38">
        <f t="shared" si="2"/>
      </c>
      <c r="F40" s="39">
        <f t="shared" si="3"/>
      </c>
      <c r="G40" s="39">
        <f t="shared" si="4"/>
      </c>
      <c r="H40" s="39">
        <f t="shared" si="5"/>
      </c>
      <c r="I40" s="108"/>
      <c r="J40" s="120"/>
      <c r="K40" s="157">
        <f t="shared" si="7"/>
      </c>
    </row>
    <row r="41" spans="1:11" ht="15" customHeight="1">
      <c r="A41" s="116">
        <f t="shared" si="6"/>
      </c>
      <c r="B41" s="109"/>
      <c r="C41" s="110">
        <f t="shared" si="0"/>
      </c>
      <c r="D41" s="38">
        <f t="shared" si="1"/>
      </c>
      <c r="E41" s="38">
        <f t="shared" si="2"/>
      </c>
      <c r="F41" s="39">
        <f t="shared" si="3"/>
      </c>
      <c r="G41" s="39">
        <f t="shared" si="4"/>
      </c>
      <c r="H41" s="39">
        <f t="shared" si="5"/>
      </c>
      <c r="I41" s="108"/>
      <c r="J41" s="120"/>
      <c r="K41" s="157">
        <f t="shared" si="7"/>
      </c>
    </row>
    <row r="42" spans="1:11" ht="15" customHeight="1">
      <c r="A42" s="116">
        <f t="shared" si="6"/>
      </c>
      <c r="B42" s="109"/>
      <c r="C42" s="110">
        <f t="shared" si="0"/>
      </c>
      <c r="D42" s="38">
        <f t="shared" si="1"/>
      </c>
      <c r="E42" s="38">
        <f t="shared" si="2"/>
      </c>
      <c r="F42" s="39">
        <f t="shared" si="3"/>
      </c>
      <c r="G42" s="39">
        <f t="shared" si="4"/>
      </c>
      <c r="H42" s="39">
        <f t="shared" si="5"/>
      </c>
      <c r="I42" s="108"/>
      <c r="J42" s="120"/>
      <c r="K42" s="157">
        <f t="shared" si="7"/>
      </c>
    </row>
    <row r="43" spans="1:11" ht="15" customHeight="1">
      <c r="A43" s="116">
        <f t="shared" si="6"/>
      </c>
      <c r="B43" s="109"/>
      <c r="C43" s="110">
        <f t="shared" si="0"/>
      </c>
      <c r="D43" s="38">
        <f t="shared" si="1"/>
      </c>
      <c r="E43" s="38">
        <f t="shared" si="2"/>
      </c>
      <c r="F43" s="39">
        <f t="shared" si="3"/>
      </c>
      <c r="G43" s="39">
        <f t="shared" si="4"/>
      </c>
      <c r="H43" s="39">
        <f t="shared" si="5"/>
      </c>
      <c r="I43" s="108"/>
      <c r="J43" s="120"/>
      <c r="K43" s="157">
        <f t="shared" si="7"/>
      </c>
    </row>
    <row r="44" spans="1:11" ht="15" customHeight="1">
      <c r="A44" s="116">
        <f t="shared" si="6"/>
      </c>
      <c r="B44" s="109"/>
      <c r="C44" s="110">
        <f t="shared" si="0"/>
      </c>
      <c r="D44" s="38">
        <f t="shared" si="1"/>
      </c>
      <c r="E44" s="38">
        <f t="shared" si="2"/>
      </c>
      <c r="F44" s="39">
        <f t="shared" si="3"/>
      </c>
      <c r="G44" s="39">
        <f t="shared" si="4"/>
      </c>
      <c r="H44" s="39">
        <f t="shared" si="5"/>
      </c>
      <c r="I44" s="108"/>
      <c r="J44" s="120"/>
      <c r="K44" s="157">
        <f t="shared" si="7"/>
      </c>
    </row>
    <row r="45" spans="1:11" ht="15" customHeight="1">
      <c r="A45" s="116">
        <f t="shared" si="6"/>
      </c>
      <c r="B45" s="109"/>
      <c r="C45" s="110">
        <f t="shared" si="0"/>
      </c>
      <c r="D45" s="38">
        <f t="shared" si="1"/>
      </c>
      <c r="E45" s="38">
        <f t="shared" si="2"/>
      </c>
      <c r="F45" s="39">
        <f t="shared" si="3"/>
      </c>
      <c r="G45" s="39">
        <f t="shared" si="4"/>
      </c>
      <c r="H45" s="39">
        <f t="shared" si="5"/>
      </c>
      <c r="I45" s="108"/>
      <c r="J45" s="120"/>
      <c r="K45" s="157">
        <f t="shared" si="7"/>
      </c>
    </row>
    <row r="46" spans="1:11" ht="15" customHeight="1">
      <c r="A46" s="116">
        <f t="shared" si="6"/>
      </c>
      <c r="B46" s="109"/>
      <c r="C46" s="110">
        <f t="shared" si="0"/>
      </c>
      <c r="D46" s="38">
        <f t="shared" si="1"/>
      </c>
      <c r="E46" s="38">
        <f t="shared" si="2"/>
      </c>
      <c r="F46" s="39">
        <f t="shared" si="3"/>
      </c>
      <c r="G46" s="39">
        <f t="shared" si="4"/>
      </c>
      <c r="H46" s="39">
        <f t="shared" si="5"/>
      </c>
      <c r="I46" s="108"/>
      <c r="J46" s="120"/>
      <c r="K46" s="157">
        <f t="shared" si="7"/>
      </c>
    </row>
    <row r="47" spans="1:11" ht="15" customHeight="1">
      <c r="A47" s="116">
        <f t="shared" si="6"/>
      </c>
      <c r="B47" s="109"/>
      <c r="C47" s="110">
        <f t="shared" si="0"/>
      </c>
      <c r="D47" s="38">
        <f t="shared" si="1"/>
      </c>
      <c r="E47" s="38">
        <f t="shared" si="2"/>
      </c>
      <c r="F47" s="39">
        <f t="shared" si="3"/>
      </c>
      <c r="G47" s="39">
        <f t="shared" si="4"/>
      </c>
      <c r="H47" s="39">
        <f t="shared" si="5"/>
      </c>
      <c r="I47" s="108"/>
      <c r="J47" s="120"/>
      <c r="K47" s="157">
        <f t="shared" si="7"/>
      </c>
    </row>
    <row r="48" spans="1:11" ht="15" customHeight="1">
      <c r="A48" s="116">
        <f t="shared" si="6"/>
      </c>
      <c r="B48" s="109"/>
      <c r="C48" s="110">
        <f t="shared" si="0"/>
      </c>
      <c r="D48" s="38">
        <f t="shared" si="1"/>
      </c>
      <c r="E48" s="38">
        <f t="shared" si="2"/>
      </c>
      <c r="F48" s="39">
        <f t="shared" si="3"/>
      </c>
      <c r="G48" s="39">
        <f t="shared" si="4"/>
      </c>
      <c r="H48" s="39">
        <f t="shared" si="5"/>
      </c>
      <c r="I48" s="108"/>
      <c r="J48" s="120"/>
      <c r="K48" s="157">
        <f t="shared" si="7"/>
      </c>
    </row>
    <row r="49" spans="1:11" ht="15" customHeight="1">
      <c r="A49" s="116">
        <f t="shared" si="6"/>
      </c>
      <c r="B49" s="109"/>
      <c r="C49" s="110">
        <f t="shared" si="0"/>
      </c>
      <c r="D49" s="38">
        <f t="shared" si="1"/>
      </c>
      <c r="E49" s="38">
        <f t="shared" si="2"/>
      </c>
      <c r="F49" s="39">
        <f t="shared" si="3"/>
      </c>
      <c r="G49" s="39">
        <f t="shared" si="4"/>
      </c>
      <c r="H49" s="39">
        <f t="shared" si="5"/>
      </c>
      <c r="I49" s="108"/>
      <c r="J49" s="120"/>
      <c r="K49" s="157">
        <f t="shared" si="7"/>
      </c>
    </row>
    <row r="50" spans="1:11" ht="15" customHeight="1">
      <c r="A50" s="116">
        <f t="shared" si="6"/>
      </c>
      <c r="B50" s="109"/>
      <c r="C50" s="110">
        <f t="shared" si="0"/>
      </c>
      <c r="D50" s="38">
        <f t="shared" si="1"/>
      </c>
      <c r="E50" s="38">
        <f t="shared" si="2"/>
      </c>
      <c r="F50" s="39">
        <f t="shared" si="3"/>
      </c>
      <c r="G50" s="39">
        <f t="shared" si="4"/>
      </c>
      <c r="H50" s="39">
        <f t="shared" si="5"/>
      </c>
      <c r="I50" s="108"/>
      <c r="J50" s="120"/>
      <c r="K50" s="157">
        <f t="shared" si="7"/>
      </c>
    </row>
    <row r="51" spans="1:11" ht="15" customHeight="1">
      <c r="A51" s="116">
        <f aca="true" t="shared" si="8" ref="A51:A102">IF(ISBLANK(B51),"",A50+1)</f>
      </c>
      <c r="B51" s="109"/>
      <c r="C51" s="110">
        <f t="shared" si="0"/>
      </c>
      <c r="D51" s="38">
        <f aca="true" t="shared" si="9" ref="D51:D102">IF(ISBLANK(B51),"",VLOOKUP(B51,Starter_Feld,3,FALSE))</f>
      </c>
      <c r="E51" s="38">
        <f aca="true" t="shared" si="10" ref="E51:E102">IF(ISBLANK(B51),"",VLOOKUP(B51,Starter_Feld,4,FALSE))</f>
      </c>
      <c r="F51" s="39">
        <f aca="true" t="shared" si="11" ref="F51:F102">IF(ISBLANK(B51),"",VLOOKUP(B51,Starter_Feld,5,FALSE))</f>
      </c>
      <c r="G51" s="39">
        <f aca="true" t="shared" si="12" ref="G51:G102">IF(ISBLANK(B51),"",VLOOKUP(B51,Starter_Feld,7,FALSE))</f>
      </c>
      <c r="H51" s="39">
        <f aca="true" t="shared" si="13" ref="H51:H102">IF(ISBLANK(B51),"",VLOOKUP(B51,Starter_Feld,8,FALSE))</f>
      </c>
      <c r="I51" s="108"/>
      <c r="J51" s="120"/>
      <c r="K51" s="157">
        <f aca="true" t="shared" si="14" ref="K51:K102">IF(ISBLANK(B51),"",1)</f>
      </c>
    </row>
    <row r="52" spans="1:11" ht="15" customHeight="1">
      <c r="A52" s="116">
        <f t="shared" si="8"/>
      </c>
      <c r="B52" s="109"/>
      <c r="C52" s="110">
        <f t="shared" si="0"/>
      </c>
      <c r="D52" s="38">
        <f t="shared" si="9"/>
      </c>
      <c r="E52" s="38">
        <f t="shared" si="10"/>
      </c>
      <c r="F52" s="39">
        <f t="shared" si="11"/>
      </c>
      <c r="G52" s="39">
        <f t="shared" si="12"/>
      </c>
      <c r="H52" s="39">
        <f t="shared" si="13"/>
      </c>
      <c r="I52" s="108"/>
      <c r="J52" s="120"/>
      <c r="K52" s="157">
        <f t="shared" si="14"/>
      </c>
    </row>
    <row r="53" spans="1:11" ht="15" customHeight="1">
      <c r="A53" s="116">
        <f t="shared" si="8"/>
      </c>
      <c r="B53" s="109"/>
      <c r="C53" s="110">
        <f t="shared" si="0"/>
      </c>
      <c r="D53" s="38">
        <f t="shared" si="9"/>
      </c>
      <c r="E53" s="38">
        <f t="shared" si="10"/>
      </c>
      <c r="F53" s="39">
        <f t="shared" si="11"/>
      </c>
      <c r="G53" s="39">
        <f t="shared" si="12"/>
      </c>
      <c r="H53" s="39">
        <f t="shared" si="13"/>
      </c>
      <c r="I53" s="108"/>
      <c r="J53" s="120"/>
      <c r="K53" s="157">
        <f t="shared" si="14"/>
      </c>
    </row>
    <row r="54" spans="1:11" ht="15" customHeight="1">
      <c r="A54" s="116">
        <f t="shared" si="8"/>
      </c>
      <c r="B54" s="109"/>
      <c r="C54" s="110">
        <f t="shared" si="0"/>
      </c>
      <c r="D54" s="38">
        <f t="shared" si="9"/>
      </c>
      <c r="E54" s="38">
        <f t="shared" si="10"/>
      </c>
      <c r="F54" s="39">
        <f t="shared" si="11"/>
      </c>
      <c r="G54" s="39">
        <f t="shared" si="12"/>
      </c>
      <c r="H54" s="39">
        <f t="shared" si="13"/>
      </c>
      <c r="I54" s="108"/>
      <c r="J54" s="120"/>
      <c r="K54" s="157">
        <f t="shared" si="14"/>
      </c>
    </row>
    <row r="55" spans="1:11" ht="15" customHeight="1">
      <c r="A55" s="116">
        <f t="shared" si="8"/>
      </c>
      <c r="B55" s="109"/>
      <c r="C55" s="110">
        <f t="shared" si="0"/>
      </c>
      <c r="D55" s="38">
        <f t="shared" si="9"/>
      </c>
      <c r="E55" s="38">
        <f t="shared" si="10"/>
      </c>
      <c r="F55" s="39">
        <f t="shared" si="11"/>
      </c>
      <c r="G55" s="39">
        <f t="shared" si="12"/>
      </c>
      <c r="H55" s="39">
        <f t="shared" si="13"/>
      </c>
      <c r="I55" s="108"/>
      <c r="J55" s="120"/>
      <c r="K55" s="157">
        <f t="shared" si="14"/>
      </c>
    </row>
    <row r="56" spans="1:11" ht="15" customHeight="1">
      <c r="A56" s="116">
        <f t="shared" si="8"/>
      </c>
      <c r="B56" s="109"/>
      <c r="C56" s="110">
        <f t="shared" si="0"/>
      </c>
      <c r="D56" s="38">
        <f t="shared" si="9"/>
      </c>
      <c r="E56" s="38">
        <f t="shared" si="10"/>
      </c>
      <c r="F56" s="39">
        <f t="shared" si="11"/>
      </c>
      <c r="G56" s="39">
        <f t="shared" si="12"/>
      </c>
      <c r="H56" s="39">
        <f t="shared" si="13"/>
      </c>
      <c r="I56" s="108"/>
      <c r="J56" s="120"/>
      <c r="K56" s="157">
        <f t="shared" si="14"/>
      </c>
    </row>
    <row r="57" spans="1:11" ht="15" customHeight="1">
      <c r="A57" s="116">
        <f t="shared" si="8"/>
      </c>
      <c r="B57" s="109"/>
      <c r="C57" s="110">
        <f t="shared" si="0"/>
      </c>
      <c r="D57" s="38">
        <f t="shared" si="9"/>
      </c>
      <c r="E57" s="38">
        <f t="shared" si="10"/>
      </c>
      <c r="F57" s="39">
        <f t="shared" si="11"/>
      </c>
      <c r="G57" s="39">
        <f t="shared" si="12"/>
      </c>
      <c r="H57" s="39">
        <f t="shared" si="13"/>
      </c>
      <c r="I57" s="108"/>
      <c r="J57" s="120"/>
      <c r="K57" s="157">
        <f t="shared" si="14"/>
      </c>
    </row>
    <row r="58" spans="1:11" ht="15" customHeight="1">
      <c r="A58" s="116">
        <f t="shared" si="8"/>
      </c>
      <c r="B58" s="109"/>
      <c r="C58" s="110">
        <f t="shared" si="0"/>
      </c>
      <c r="D58" s="38">
        <f t="shared" si="9"/>
      </c>
      <c r="E58" s="38">
        <f t="shared" si="10"/>
      </c>
      <c r="F58" s="39">
        <f t="shared" si="11"/>
      </c>
      <c r="G58" s="39">
        <f t="shared" si="12"/>
      </c>
      <c r="H58" s="39">
        <f t="shared" si="13"/>
      </c>
      <c r="I58" s="108"/>
      <c r="J58" s="120"/>
      <c r="K58" s="157">
        <f t="shared" si="14"/>
      </c>
    </row>
    <row r="59" spans="1:11" ht="15" customHeight="1">
      <c r="A59" s="116">
        <f t="shared" si="8"/>
      </c>
      <c r="B59" s="109"/>
      <c r="C59" s="110">
        <f t="shared" si="0"/>
      </c>
      <c r="D59" s="38">
        <f t="shared" si="9"/>
      </c>
      <c r="E59" s="38">
        <f t="shared" si="10"/>
      </c>
      <c r="F59" s="39">
        <f t="shared" si="11"/>
      </c>
      <c r="G59" s="39">
        <f t="shared" si="12"/>
      </c>
      <c r="H59" s="39">
        <f t="shared" si="13"/>
      </c>
      <c r="I59" s="108"/>
      <c r="J59" s="120"/>
      <c r="K59" s="157">
        <f t="shared" si="14"/>
      </c>
    </row>
    <row r="60" spans="1:11" ht="15" customHeight="1">
      <c r="A60" s="116">
        <f t="shared" si="8"/>
      </c>
      <c r="B60" s="109"/>
      <c r="C60" s="110">
        <f t="shared" si="0"/>
      </c>
      <c r="D60" s="38">
        <f t="shared" si="9"/>
      </c>
      <c r="E60" s="38">
        <f t="shared" si="10"/>
      </c>
      <c r="F60" s="39">
        <f t="shared" si="11"/>
      </c>
      <c r="G60" s="39">
        <f t="shared" si="12"/>
      </c>
      <c r="H60" s="39">
        <f t="shared" si="13"/>
      </c>
      <c r="I60" s="108"/>
      <c r="J60" s="120"/>
      <c r="K60" s="157">
        <f t="shared" si="14"/>
      </c>
    </row>
    <row r="61" spans="1:11" ht="15" customHeight="1">
      <c r="A61" s="116">
        <f t="shared" si="8"/>
      </c>
      <c r="B61" s="109"/>
      <c r="C61" s="110">
        <f t="shared" si="0"/>
      </c>
      <c r="D61" s="38">
        <f t="shared" si="9"/>
      </c>
      <c r="E61" s="38">
        <f t="shared" si="10"/>
      </c>
      <c r="F61" s="39">
        <f t="shared" si="11"/>
      </c>
      <c r="G61" s="39">
        <f t="shared" si="12"/>
      </c>
      <c r="H61" s="39">
        <f t="shared" si="13"/>
      </c>
      <c r="I61" s="108"/>
      <c r="J61" s="120"/>
      <c r="K61" s="157">
        <f t="shared" si="14"/>
      </c>
    </row>
    <row r="62" spans="1:11" ht="15" customHeight="1">
      <c r="A62" s="116">
        <f t="shared" si="8"/>
      </c>
      <c r="B62" s="109"/>
      <c r="C62" s="110">
        <f t="shared" si="0"/>
      </c>
      <c r="D62" s="38">
        <f t="shared" si="9"/>
      </c>
      <c r="E62" s="38">
        <f t="shared" si="10"/>
      </c>
      <c r="F62" s="39">
        <f t="shared" si="11"/>
      </c>
      <c r="G62" s="39">
        <f t="shared" si="12"/>
      </c>
      <c r="H62" s="39">
        <f t="shared" si="13"/>
      </c>
      <c r="I62" s="108"/>
      <c r="J62" s="120"/>
      <c r="K62" s="157">
        <f t="shared" si="14"/>
      </c>
    </row>
    <row r="63" spans="1:11" ht="15" customHeight="1">
      <c r="A63" s="116">
        <f t="shared" si="8"/>
      </c>
      <c r="B63" s="109"/>
      <c r="C63" s="110">
        <f t="shared" si="0"/>
      </c>
      <c r="D63" s="38">
        <f t="shared" si="9"/>
      </c>
      <c r="E63" s="38">
        <f t="shared" si="10"/>
      </c>
      <c r="F63" s="39">
        <f t="shared" si="11"/>
      </c>
      <c r="G63" s="39">
        <f t="shared" si="12"/>
      </c>
      <c r="H63" s="39">
        <f t="shared" si="13"/>
      </c>
      <c r="I63" s="108"/>
      <c r="J63" s="120"/>
      <c r="K63" s="157">
        <f t="shared" si="14"/>
      </c>
    </row>
    <row r="64" spans="1:11" ht="15" customHeight="1">
      <c r="A64" s="116">
        <f t="shared" si="8"/>
      </c>
      <c r="B64" s="109"/>
      <c r="C64" s="110">
        <f t="shared" si="0"/>
      </c>
      <c r="D64" s="38">
        <f t="shared" si="9"/>
      </c>
      <c r="E64" s="38">
        <f t="shared" si="10"/>
      </c>
      <c r="F64" s="39">
        <f t="shared" si="11"/>
      </c>
      <c r="G64" s="39">
        <f t="shared" si="12"/>
      </c>
      <c r="H64" s="39">
        <f t="shared" si="13"/>
      </c>
      <c r="I64" s="108"/>
      <c r="J64" s="120"/>
      <c r="K64" s="157">
        <f t="shared" si="14"/>
      </c>
    </row>
    <row r="65" spans="1:11" ht="15" customHeight="1">
      <c r="A65" s="116">
        <f t="shared" si="8"/>
      </c>
      <c r="B65" s="109"/>
      <c r="C65" s="110">
        <f t="shared" si="0"/>
      </c>
      <c r="D65" s="38">
        <f t="shared" si="9"/>
      </c>
      <c r="E65" s="38">
        <f t="shared" si="10"/>
      </c>
      <c r="F65" s="39">
        <f t="shared" si="11"/>
      </c>
      <c r="G65" s="39">
        <f t="shared" si="12"/>
      </c>
      <c r="H65" s="39">
        <f t="shared" si="13"/>
      </c>
      <c r="I65" s="108"/>
      <c r="J65" s="120"/>
      <c r="K65" s="157">
        <f t="shared" si="14"/>
      </c>
    </row>
    <row r="66" spans="1:11" ht="15" customHeight="1">
      <c r="A66" s="116">
        <f t="shared" si="8"/>
      </c>
      <c r="B66" s="109"/>
      <c r="C66" s="110">
        <f t="shared" si="0"/>
      </c>
      <c r="D66" s="38">
        <f t="shared" si="9"/>
      </c>
      <c r="E66" s="38">
        <f t="shared" si="10"/>
      </c>
      <c r="F66" s="39">
        <f t="shared" si="11"/>
      </c>
      <c r="G66" s="39">
        <f t="shared" si="12"/>
      </c>
      <c r="H66" s="39">
        <f t="shared" si="13"/>
      </c>
      <c r="I66" s="108"/>
      <c r="J66" s="120"/>
      <c r="K66" s="157">
        <f t="shared" si="14"/>
      </c>
    </row>
    <row r="67" spans="1:11" ht="15" customHeight="1">
      <c r="A67" s="116">
        <f t="shared" si="8"/>
      </c>
      <c r="B67" s="109"/>
      <c r="C67" s="110">
        <f t="shared" si="0"/>
      </c>
      <c r="D67" s="38">
        <f t="shared" si="9"/>
      </c>
      <c r="E67" s="38">
        <f t="shared" si="10"/>
      </c>
      <c r="F67" s="39">
        <f t="shared" si="11"/>
      </c>
      <c r="G67" s="39">
        <f t="shared" si="12"/>
      </c>
      <c r="H67" s="39">
        <f t="shared" si="13"/>
      </c>
      <c r="I67" s="108"/>
      <c r="J67" s="120"/>
      <c r="K67" s="157">
        <f t="shared" si="14"/>
      </c>
    </row>
    <row r="68" spans="1:11" ht="15" customHeight="1">
      <c r="A68" s="116">
        <f t="shared" si="8"/>
      </c>
      <c r="B68" s="109"/>
      <c r="C68" s="110">
        <f t="shared" si="0"/>
      </c>
      <c r="D68" s="38">
        <f t="shared" si="9"/>
      </c>
      <c r="E68" s="38">
        <f t="shared" si="10"/>
      </c>
      <c r="F68" s="39">
        <f t="shared" si="11"/>
      </c>
      <c r="G68" s="39">
        <f t="shared" si="12"/>
      </c>
      <c r="H68" s="39">
        <f t="shared" si="13"/>
      </c>
      <c r="I68" s="108"/>
      <c r="J68" s="120"/>
      <c r="K68" s="157">
        <f t="shared" si="14"/>
      </c>
    </row>
    <row r="69" spans="1:11" ht="15" customHeight="1">
      <c r="A69" s="116">
        <f t="shared" si="8"/>
      </c>
      <c r="B69" s="109"/>
      <c r="C69" s="110">
        <f aca="true" t="shared" si="15" ref="C69:C102">IF(ISBLANK(B69),"",VLOOKUP(B69,Starter_Feld,2,FALSE))</f>
      </c>
      <c r="D69" s="38">
        <f t="shared" si="9"/>
      </c>
      <c r="E69" s="38">
        <f t="shared" si="10"/>
      </c>
      <c r="F69" s="39">
        <f t="shared" si="11"/>
      </c>
      <c r="G69" s="39">
        <f t="shared" si="12"/>
      </c>
      <c r="H69" s="39">
        <f t="shared" si="13"/>
      </c>
      <c r="I69" s="108"/>
      <c r="J69" s="120"/>
      <c r="K69" s="157">
        <f t="shared" si="14"/>
      </c>
    </row>
    <row r="70" spans="1:11" ht="15" customHeight="1">
      <c r="A70" s="116">
        <f t="shared" si="8"/>
      </c>
      <c r="B70" s="109"/>
      <c r="C70" s="110">
        <f t="shared" si="15"/>
      </c>
      <c r="D70" s="38">
        <f t="shared" si="9"/>
      </c>
      <c r="E70" s="38">
        <f t="shared" si="10"/>
      </c>
      <c r="F70" s="39">
        <f t="shared" si="11"/>
      </c>
      <c r="G70" s="39">
        <f t="shared" si="12"/>
      </c>
      <c r="H70" s="39">
        <f t="shared" si="13"/>
      </c>
      <c r="I70" s="108"/>
      <c r="J70" s="120"/>
      <c r="K70" s="157">
        <f t="shared" si="14"/>
      </c>
    </row>
    <row r="71" spans="1:11" ht="15" customHeight="1">
      <c r="A71" s="116">
        <f t="shared" si="8"/>
      </c>
      <c r="B71" s="109"/>
      <c r="C71" s="110">
        <f t="shared" si="15"/>
      </c>
      <c r="D71" s="38">
        <f t="shared" si="9"/>
      </c>
      <c r="E71" s="38">
        <f t="shared" si="10"/>
      </c>
      <c r="F71" s="39">
        <f t="shared" si="11"/>
      </c>
      <c r="G71" s="39">
        <f t="shared" si="12"/>
      </c>
      <c r="H71" s="39">
        <f t="shared" si="13"/>
      </c>
      <c r="I71" s="108"/>
      <c r="J71" s="120"/>
      <c r="K71" s="157">
        <f t="shared" si="14"/>
      </c>
    </row>
    <row r="72" spans="1:11" ht="15" customHeight="1">
      <c r="A72" s="116">
        <f t="shared" si="8"/>
      </c>
      <c r="B72" s="109"/>
      <c r="C72" s="110">
        <f t="shared" si="15"/>
      </c>
      <c r="D72" s="38">
        <f t="shared" si="9"/>
      </c>
      <c r="E72" s="38">
        <f t="shared" si="10"/>
      </c>
      <c r="F72" s="39">
        <f t="shared" si="11"/>
      </c>
      <c r="G72" s="39">
        <f t="shared" si="12"/>
      </c>
      <c r="H72" s="39">
        <f t="shared" si="13"/>
      </c>
      <c r="I72" s="108"/>
      <c r="J72" s="120"/>
      <c r="K72" s="157">
        <f t="shared" si="14"/>
      </c>
    </row>
    <row r="73" spans="1:11" ht="15" customHeight="1">
      <c r="A73" s="116">
        <f t="shared" si="8"/>
      </c>
      <c r="B73" s="109"/>
      <c r="C73" s="110">
        <f t="shared" si="15"/>
      </c>
      <c r="D73" s="38">
        <f t="shared" si="9"/>
      </c>
      <c r="E73" s="38">
        <f t="shared" si="10"/>
      </c>
      <c r="F73" s="39">
        <f t="shared" si="11"/>
      </c>
      <c r="G73" s="39">
        <f t="shared" si="12"/>
      </c>
      <c r="H73" s="39">
        <f t="shared" si="13"/>
      </c>
      <c r="I73" s="108"/>
      <c r="J73" s="120"/>
      <c r="K73" s="157">
        <f t="shared" si="14"/>
      </c>
    </row>
    <row r="74" spans="1:11" ht="15" customHeight="1">
      <c r="A74" s="116">
        <f t="shared" si="8"/>
      </c>
      <c r="B74" s="109"/>
      <c r="C74" s="110">
        <f t="shared" si="15"/>
      </c>
      <c r="D74" s="38">
        <f t="shared" si="9"/>
      </c>
      <c r="E74" s="38">
        <f t="shared" si="10"/>
      </c>
      <c r="F74" s="39">
        <f t="shared" si="11"/>
      </c>
      <c r="G74" s="39">
        <f t="shared" si="12"/>
      </c>
      <c r="H74" s="39">
        <f t="shared" si="13"/>
      </c>
      <c r="I74" s="108"/>
      <c r="J74" s="120"/>
      <c r="K74" s="157">
        <f t="shared" si="14"/>
      </c>
    </row>
    <row r="75" spans="1:11" ht="15" customHeight="1">
      <c r="A75" s="116">
        <f t="shared" si="8"/>
      </c>
      <c r="B75" s="109"/>
      <c r="C75" s="110">
        <f t="shared" si="15"/>
      </c>
      <c r="D75" s="38">
        <f t="shared" si="9"/>
      </c>
      <c r="E75" s="38">
        <f t="shared" si="10"/>
      </c>
      <c r="F75" s="39">
        <f t="shared" si="11"/>
      </c>
      <c r="G75" s="39">
        <f t="shared" si="12"/>
      </c>
      <c r="H75" s="39">
        <f t="shared" si="13"/>
      </c>
      <c r="I75" s="108"/>
      <c r="J75" s="120"/>
      <c r="K75" s="157">
        <f t="shared" si="14"/>
      </c>
    </row>
    <row r="76" spans="1:11" ht="15" customHeight="1">
      <c r="A76" s="116">
        <f t="shared" si="8"/>
      </c>
      <c r="B76" s="109"/>
      <c r="C76" s="110">
        <f t="shared" si="15"/>
      </c>
      <c r="D76" s="38">
        <f t="shared" si="9"/>
      </c>
      <c r="E76" s="38">
        <f t="shared" si="10"/>
      </c>
      <c r="F76" s="39">
        <f t="shared" si="11"/>
      </c>
      <c r="G76" s="39">
        <f t="shared" si="12"/>
      </c>
      <c r="H76" s="39">
        <f t="shared" si="13"/>
      </c>
      <c r="I76" s="108"/>
      <c r="J76" s="120"/>
      <c r="K76" s="157">
        <f t="shared" si="14"/>
      </c>
    </row>
    <row r="77" spans="1:11" ht="15" customHeight="1">
      <c r="A77" s="116">
        <f t="shared" si="8"/>
      </c>
      <c r="B77" s="109"/>
      <c r="C77" s="110">
        <f t="shared" si="15"/>
      </c>
      <c r="D77" s="38">
        <f t="shared" si="9"/>
      </c>
      <c r="E77" s="38">
        <f t="shared" si="10"/>
      </c>
      <c r="F77" s="39">
        <f t="shared" si="11"/>
      </c>
      <c r="G77" s="39">
        <f t="shared" si="12"/>
      </c>
      <c r="H77" s="39">
        <f t="shared" si="13"/>
      </c>
      <c r="I77" s="108"/>
      <c r="J77" s="120"/>
      <c r="K77" s="157">
        <f t="shared" si="14"/>
      </c>
    </row>
    <row r="78" spans="1:11" ht="15" customHeight="1">
      <c r="A78" s="116">
        <f t="shared" si="8"/>
      </c>
      <c r="B78" s="109"/>
      <c r="C78" s="110">
        <f t="shared" si="15"/>
      </c>
      <c r="D78" s="38">
        <f t="shared" si="9"/>
      </c>
      <c r="E78" s="38">
        <f t="shared" si="10"/>
      </c>
      <c r="F78" s="39">
        <f t="shared" si="11"/>
      </c>
      <c r="G78" s="39">
        <f t="shared" si="12"/>
      </c>
      <c r="H78" s="39">
        <f t="shared" si="13"/>
      </c>
      <c r="I78" s="108"/>
      <c r="J78" s="120"/>
      <c r="K78" s="157">
        <f t="shared" si="14"/>
      </c>
    </row>
    <row r="79" spans="1:11" ht="15" customHeight="1">
      <c r="A79" s="116">
        <f t="shared" si="8"/>
      </c>
      <c r="B79" s="109"/>
      <c r="C79" s="110">
        <f t="shared" si="15"/>
      </c>
      <c r="D79" s="38">
        <f t="shared" si="9"/>
      </c>
      <c r="E79" s="38">
        <f t="shared" si="10"/>
      </c>
      <c r="F79" s="39">
        <f t="shared" si="11"/>
      </c>
      <c r="G79" s="39">
        <f t="shared" si="12"/>
      </c>
      <c r="H79" s="39">
        <f t="shared" si="13"/>
      </c>
      <c r="I79" s="108"/>
      <c r="J79" s="120"/>
      <c r="K79" s="157">
        <f t="shared" si="14"/>
      </c>
    </row>
    <row r="80" spans="1:11" ht="15" customHeight="1">
      <c r="A80" s="116">
        <f t="shared" si="8"/>
      </c>
      <c r="B80" s="109"/>
      <c r="C80" s="110">
        <f t="shared" si="15"/>
      </c>
      <c r="D80" s="38">
        <f t="shared" si="9"/>
      </c>
      <c r="E80" s="38">
        <f t="shared" si="10"/>
      </c>
      <c r="F80" s="39">
        <f t="shared" si="11"/>
      </c>
      <c r="G80" s="39">
        <f t="shared" si="12"/>
      </c>
      <c r="H80" s="39">
        <f t="shared" si="13"/>
      </c>
      <c r="I80" s="108"/>
      <c r="J80" s="120"/>
      <c r="K80" s="157">
        <f t="shared" si="14"/>
      </c>
    </row>
    <row r="81" spans="1:11" ht="15" customHeight="1">
      <c r="A81" s="116">
        <f t="shared" si="8"/>
      </c>
      <c r="B81" s="109"/>
      <c r="C81" s="110">
        <f t="shared" si="15"/>
      </c>
      <c r="D81" s="38">
        <f t="shared" si="9"/>
      </c>
      <c r="E81" s="38">
        <f t="shared" si="10"/>
      </c>
      <c r="F81" s="39">
        <f t="shared" si="11"/>
      </c>
      <c r="G81" s="39">
        <f t="shared" si="12"/>
      </c>
      <c r="H81" s="39">
        <f t="shared" si="13"/>
      </c>
      <c r="I81" s="108"/>
      <c r="J81" s="120"/>
      <c r="K81" s="157">
        <f t="shared" si="14"/>
      </c>
    </row>
    <row r="82" spans="1:11" ht="15" customHeight="1">
      <c r="A82" s="116">
        <f t="shared" si="8"/>
      </c>
      <c r="B82" s="109"/>
      <c r="C82" s="110">
        <f t="shared" si="15"/>
      </c>
      <c r="D82" s="38">
        <f t="shared" si="9"/>
      </c>
      <c r="E82" s="38">
        <f t="shared" si="10"/>
      </c>
      <c r="F82" s="39">
        <f t="shared" si="11"/>
      </c>
      <c r="G82" s="39">
        <f t="shared" si="12"/>
      </c>
      <c r="H82" s="39">
        <f t="shared" si="13"/>
      </c>
      <c r="I82" s="108"/>
      <c r="J82" s="120"/>
      <c r="K82" s="157">
        <f t="shared" si="14"/>
      </c>
    </row>
    <row r="83" spans="1:11" ht="15" customHeight="1">
      <c r="A83" s="116">
        <f t="shared" si="8"/>
      </c>
      <c r="B83" s="109"/>
      <c r="C83" s="110">
        <f t="shared" si="15"/>
      </c>
      <c r="D83" s="38">
        <f t="shared" si="9"/>
      </c>
      <c r="E83" s="38">
        <f t="shared" si="10"/>
      </c>
      <c r="F83" s="39">
        <f t="shared" si="11"/>
      </c>
      <c r="G83" s="39">
        <f t="shared" si="12"/>
      </c>
      <c r="H83" s="39">
        <f t="shared" si="13"/>
      </c>
      <c r="I83" s="108"/>
      <c r="J83" s="120"/>
      <c r="K83" s="157">
        <f t="shared" si="14"/>
      </c>
    </row>
    <row r="84" spans="1:11" ht="15" customHeight="1">
      <c r="A84" s="116">
        <f t="shared" si="8"/>
      </c>
      <c r="B84" s="109"/>
      <c r="C84" s="110">
        <f t="shared" si="15"/>
      </c>
      <c r="D84" s="38">
        <f t="shared" si="9"/>
      </c>
      <c r="E84" s="38">
        <f t="shared" si="10"/>
      </c>
      <c r="F84" s="39">
        <f t="shared" si="11"/>
      </c>
      <c r="G84" s="39">
        <f t="shared" si="12"/>
      </c>
      <c r="H84" s="39">
        <f t="shared" si="13"/>
      </c>
      <c r="I84" s="108"/>
      <c r="J84" s="120"/>
      <c r="K84" s="157">
        <f t="shared" si="14"/>
      </c>
    </row>
    <row r="85" spans="1:11" ht="15" customHeight="1">
      <c r="A85" s="116">
        <f t="shared" si="8"/>
      </c>
      <c r="B85" s="109"/>
      <c r="C85" s="110">
        <f t="shared" si="15"/>
      </c>
      <c r="D85" s="38">
        <f t="shared" si="9"/>
      </c>
      <c r="E85" s="38">
        <f t="shared" si="10"/>
      </c>
      <c r="F85" s="39">
        <f t="shared" si="11"/>
      </c>
      <c r="G85" s="39">
        <f t="shared" si="12"/>
      </c>
      <c r="H85" s="39">
        <f t="shared" si="13"/>
      </c>
      <c r="I85" s="108"/>
      <c r="J85" s="120"/>
      <c r="K85" s="157">
        <f t="shared" si="14"/>
      </c>
    </row>
    <row r="86" spans="1:11" ht="15" customHeight="1">
      <c r="A86" s="116">
        <f t="shared" si="8"/>
      </c>
      <c r="B86" s="109"/>
      <c r="C86" s="110">
        <f t="shared" si="15"/>
      </c>
      <c r="D86" s="38">
        <f t="shared" si="9"/>
      </c>
      <c r="E86" s="38">
        <f t="shared" si="10"/>
      </c>
      <c r="F86" s="39">
        <f t="shared" si="11"/>
      </c>
      <c r="G86" s="39">
        <f t="shared" si="12"/>
      </c>
      <c r="H86" s="39">
        <f t="shared" si="13"/>
      </c>
      <c r="I86" s="108"/>
      <c r="J86" s="120"/>
      <c r="K86" s="157">
        <f t="shared" si="14"/>
      </c>
    </row>
    <row r="87" spans="1:11" ht="15" customHeight="1">
      <c r="A87" s="116">
        <f t="shared" si="8"/>
      </c>
      <c r="B87" s="109"/>
      <c r="C87" s="110">
        <f t="shared" si="15"/>
      </c>
      <c r="D87" s="38">
        <f t="shared" si="9"/>
      </c>
      <c r="E87" s="38">
        <f t="shared" si="10"/>
      </c>
      <c r="F87" s="39">
        <f t="shared" si="11"/>
      </c>
      <c r="G87" s="39">
        <f t="shared" si="12"/>
      </c>
      <c r="H87" s="39">
        <f t="shared" si="13"/>
      </c>
      <c r="I87" s="108"/>
      <c r="J87" s="120"/>
      <c r="K87" s="157">
        <f t="shared" si="14"/>
      </c>
    </row>
    <row r="88" spans="1:11" ht="15" customHeight="1">
      <c r="A88" s="116">
        <f t="shared" si="8"/>
      </c>
      <c r="B88" s="109"/>
      <c r="C88" s="110">
        <f t="shared" si="15"/>
      </c>
      <c r="D88" s="38">
        <f t="shared" si="9"/>
      </c>
      <c r="E88" s="38">
        <f t="shared" si="10"/>
      </c>
      <c r="F88" s="39">
        <f t="shared" si="11"/>
      </c>
      <c r="G88" s="39">
        <f t="shared" si="12"/>
      </c>
      <c r="H88" s="39">
        <f t="shared" si="13"/>
      </c>
      <c r="I88" s="108"/>
      <c r="J88" s="120"/>
      <c r="K88" s="157">
        <f t="shared" si="14"/>
      </c>
    </row>
    <row r="89" spans="1:11" ht="15" customHeight="1">
      <c r="A89" s="116">
        <f t="shared" si="8"/>
      </c>
      <c r="B89" s="109"/>
      <c r="C89" s="110">
        <f t="shared" si="15"/>
      </c>
      <c r="D89" s="38">
        <f t="shared" si="9"/>
      </c>
      <c r="E89" s="38">
        <f t="shared" si="10"/>
      </c>
      <c r="F89" s="39">
        <f t="shared" si="11"/>
      </c>
      <c r="G89" s="39">
        <f t="shared" si="12"/>
      </c>
      <c r="H89" s="39">
        <f t="shared" si="13"/>
      </c>
      <c r="I89" s="108"/>
      <c r="J89" s="120"/>
      <c r="K89" s="157">
        <f t="shared" si="14"/>
      </c>
    </row>
    <row r="90" spans="1:11" ht="15" customHeight="1">
      <c r="A90" s="116">
        <f t="shared" si="8"/>
      </c>
      <c r="B90" s="109"/>
      <c r="C90" s="110">
        <f t="shared" si="15"/>
      </c>
      <c r="D90" s="38">
        <f t="shared" si="9"/>
      </c>
      <c r="E90" s="38">
        <f t="shared" si="10"/>
      </c>
      <c r="F90" s="39">
        <f t="shared" si="11"/>
      </c>
      <c r="G90" s="39">
        <f t="shared" si="12"/>
      </c>
      <c r="H90" s="39">
        <f t="shared" si="13"/>
      </c>
      <c r="I90" s="108"/>
      <c r="J90" s="120"/>
      <c r="K90" s="157">
        <f t="shared" si="14"/>
      </c>
    </row>
    <row r="91" spans="1:11" ht="15" customHeight="1">
      <c r="A91" s="116">
        <f t="shared" si="8"/>
      </c>
      <c r="B91" s="109"/>
      <c r="C91" s="110">
        <f t="shared" si="15"/>
      </c>
      <c r="D91" s="38">
        <f t="shared" si="9"/>
      </c>
      <c r="E91" s="38">
        <f t="shared" si="10"/>
      </c>
      <c r="F91" s="39">
        <f t="shared" si="11"/>
      </c>
      <c r="G91" s="39">
        <f t="shared" si="12"/>
      </c>
      <c r="H91" s="39">
        <f t="shared" si="13"/>
      </c>
      <c r="I91" s="108"/>
      <c r="J91" s="120"/>
      <c r="K91" s="157">
        <f t="shared" si="14"/>
      </c>
    </row>
    <row r="92" spans="1:11" ht="15" customHeight="1">
      <c r="A92" s="116">
        <f t="shared" si="8"/>
      </c>
      <c r="B92" s="109"/>
      <c r="C92" s="110">
        <f t="shared" si="15"/>
      </c>
      <c r="D92" s="38">
        <f t="shared" si="9"/>
      </c>
      <c r="E92" s="38">
        <f t="shared" si="10"/>
      </c>
      <c r="F92" s="39">
        <f t="shared" si="11"/>
      </c>
      <c r="G92" s="39">
        <f t="shared" si="12"/>
      </c>
      <c r="H92" s="39">
        <f t="shared" si="13"/>
      </c>
      <c r="I92" s="108"/>
      <c r="J92" s="120"/>
      <c r="K92" s="157">
        <f t="shared" si="14"/>
      </c>
    </row>
    <row r="93" spans="1:11" ht="15" customHeight="1">
      <c r="A93" s="116">
        <f t="shared" si="8"/>
      </c>
      <c r="B93" s="109"/>
      <c r="C93" s="110">
        <f t="shared" si="15"/>
      </c>
      <c r="D93" s="38">
        <f t="shared" si="9"/>
      </c>
      <c r="E93" s="38">
        <f t="shared" si="10"/>
      </c>
      <c r="F93" s="39">
        <f t="shared" si="11"/>
      </c>
      <c r="G93" s="39">
        <f t="shared" si="12"/>
      </c>
      <c r="H93" s="39">
        <f t="shared" si="13"/>
      </c>
      <c r="I93" s="108"/>
      <c r="J93" s="120"/>
      <c r="K93" s="157">
        <f t="shared" si="14"/>
      </c>
    </row>
    <row r="94" spans="1:11" ht="15" customHeight="1">
      <c r="A94" s="116">
        <f t="shared" si="8"/>
      </c>
      <c r="B94" s="109"/>
      <c r="C94" s="110">
        <f t="shared" si="15"/>
      </c>
      <c r="D94" s="38">
        <f t="shared" si="9"/>
      </c>
      <c r="E94" s="38">
        <f t="shared" si="10"/>
      </c>
      <c r="F94" s="39">
        <f t="shared" si="11"/>
      </c>
      <c r="G94" s="39">
        <f t="shared" si="12"/>
      </c>
      <c r="H94" s="39">
        <f t="shared" si="13"/>
      </c>
      <c r="I94" s="108"/>
      <c r="J94" s="120"/>
      <c r="K94" s="157">
        <f t="shared" si="14"/>
      </c>
    </row>
    <row r="95" spans="1:11" ht="15" customHeight="1">
      <c r="A95" s="116">
        <f t="shared" si="8"/>
      </c>
      <c r="B95" s="109"/>
      <c r="C95" s="110">
        <f t="shared" si="15"/>
      </c>
      <c r="D95" s="38">
        <f t="shared" si="9"/>
      </c>
      <c r="E95" s="38">
        <f t="shared" si="10"/>
      </c>
      <c r="F95" s="39">
        <f t="shared" si="11"/>
      </c>
      <c r="G95" s="39">
        <f t="shared" si="12"/>
      </c>
      <c r="H95" s="39">
        <f t="shared" si="13"/>
      </c>
      <c r="I95" s="108"/>
      <c r="J95" s="120"/>
      <c r="K95" s="157">
        <f t="shared" si="14"/>
      </c>
    </row>
    <row r="96" spans="1:11" ht="15" customHeight="1">
      <c r="A96" s="116">
        <f t="shared" si="8"/>
      </c>
      <c r="B96" s="109"/>
      <c r="C96" s="110">
        <f t="shared" si="15"/>
      </c>
      <c r="D96" s="38">
        <f t="shared" si="9"/>
      </c>
      <c r="E96" s="38">
        <f t="shared" si="10"/>
      </c>
      <c r="F96" s="39">
        <f t="shared" si="11"/>
      </c>
      <c r="G96" s="39">
        <f t="shared" si="12"/>
      </c>
      <c r="H96" s="39">
        <f t="shared" si="13"/>
      </c>
      <c r="I96" s="108"/>
      <c r="J96" s="120"/>
      <c r="K96" s="157">
        <f t="shared" si="14"/>
      </c>
    </row>
    <row r="97" spans="1:11" ht="15" customHeight="1">
      <c r="A97" s="116">
        <f t="shared" si="8"/>
      </c>
      <c r="B97" s="109"/>
      <c r="C97" s="110">
        <f t="shared" si="15"/>
      </c>
      <c r="D97" s="38">
        <f t="shared" si="9"/>
      </c>
      <c r="E97" s="38">
        <f t="shared" si="10"/>
      </c>
      <c r="F97" s="39">
        <f t="shared" si="11"/>
      </c>
      <c r="G97" s="39">
        <f t="shared" si="12"/>
      </c>
      <c r="H97" s="39">
        <f t="shared" si="13"/>
      </c>
      <c r="I97" s="108"/>
      <c r="J97" s="120"/>
      <c r="K97" s="157">
        <f t="shared" si="14"/>
      </c>
    </row>
    <row r="98" spans="1:11" ht="15" customHeight="1">
      <c r="A98" s="116">
        <f t="shared" si="8"/>
      </c>
      <c r="B98" s="109"/>
      <c r="C98" s="110">
        <f t="shared" si="15"/>
      </c>
      <c r="D98" s="38">
        <f t="shared" si="9"/>
      </c>
      <c r="E98" s="38">
        <f t="shared" si="10"/>
      </c>
      <c r="F98" s="39">
        <f t="shared" si="11"/>
      </c>
      <c r="G98" s="39">
        <f t="shared" si="12"/>
      </c>
      <c r="H98" s="39">
        <f t="shared" si="13"/>
      </c>
      <c r="I98" s="108"/>
      <c r="J98" s="120"/>
      <c r="K98" s="157">
        <f t="shared" si="14"/>
      </c>
    </row>
    <row r="99" spans="1:11" ht="15" customHeight="1">
      <c r="A99" s="116">
        <f t="shared" si="8"/>
      </c>
      <c r="B99" s="109"/>
      <c r="C99" s="110">
        <f t="shared" si="15"/>
      </c>
      <c r="D99" s="38">
        <f t="shared" si="9"/>
      </c>
      <c r="E99" s="38">
        <f t="shared" si="10"/>
      </c>
      <c r="F99" s="39">
        <f t="shared" si="11"/>
      </c>
      <c r="G99" s="39">
        <f t="shared" si="12"/>
      </c>
      <c r="H99" s="39">
        <f t="shared" si="13"/>
      </c>
      <c r="I99" s="108"/>
      <c r="J99" s="120"/>
      <c r="K99" s="157">
        <f t="shared" si="14"/>
      </c>
    </row>
    <row r="100" spans="1:11" ht="15" customHeight="1">
      <c r="A100" s="116">
        <f t="shared" si="8"/>
      </c>
      <c r="B100" s="109"/>
      <c r="C100" s="110">
        <f t="shared" si="15"/>
      </c>
      <c r="D100" s="38">
        <f t="shared" si="9"/>
      </c>
      <c r="E100" s="38">
        <f t="shared" si="10"/>
      </c>
      <c r="F100" s="39">
        <f t="shared" si="11"/>
      </c>
      <c r="G100" s="39">
        <f t="shared" si="12"/>
      </c>
      <c r="H100" s="39">
        <f t="shared" si="13"/>
      </c>
      <c r="I100" s="108"/>
      <c r="J100" s="120"/>
      <c r="K100" s="157">
        <f t="shared" si="14"/>
      </c>
    </row>
    <row r="101" spans="1:11" ht="15" customHeight="1">
      <c r="A101" s="116">
        <f t="shared" si="8"/>
      </c>
      <c r="B101" s="109"/>
      <c r="C101" s="110">
        <f t="shared" si="15"/>
      </c>
      <c r="D101" s="38">
        <f t="shared" si="9"/>
      </c>
      <c r="E101" s="38">
        <f t="shared" si="10"/>
      </c>
      <c r="F101" s="39">
        <f t="shared" si="11"/>
      </c>
      <c r="G101" s="39">
        <f t="shared" si="12"/>
      </c>
      <c r="H101" s="39">
        <f t="shared" si="13"/>
      </c>
      <c r="I101" s="108"/>
      <c r="J101" s="120"/>
      <c r="K101" s="157">
        <f t="shared" si="14"/>
      </c>
    </row>
    <row r="102" spans="1:11" ht="15" customHeight="1">
      <c r="A102" s="116">
        <f t="shared" si="8"/>
      </c>
      <c r="B102" s="109"/>
      <c r="C102" s="110">
        <f t="shared" si="15"/>
      </c>
      <c r="D102" s="38">
        <f t="shared" si="9"/>
      </c>
      <c r="E102" s="38">
        <f t="shared" si="10"/>
      </c>
      <c r="F102" s="39">
        <f t="shared" si="11"/>
      </c>
      <c r="G102" s="39">
        <f t="shared" si="12"/>
      </c>
      <c r="H102" s="39">
        <f t="shared" si="13"/>
      </c>
      <c r="I102" s="108"/>
      <c r="J102" s="120"/>
      <c r="K102" s="157">
        <f t="shared" si="14"/>
      </c>
    </row>
  </sheetData>
  <sheetProtection/>
  <conditionalFormatting sqref="D5:D102">
    <cfRule type="expression" priority="1" dxfId="3" stopIfTrue="1">
      <formula>G5+H5=2</formula>
    </cfRule>
    <cfRule type="expression" priority="2" dxfId="2" stopIfTrue="1">
      <formula>G5=1</formula>
    </cfRule>
    <cfRule type="expression" priority="3" dxfId="1" stopIfTrue="1">
      <formula>H5=1</formula>
    </cfRule>
  </conditionalFormatting>
  <conditionalFormatting sqref="C5:C102">
    <cfRule type="cellIs" priority="4" dxfId="12" operator="equal" stopIfTrue="1">
      <formula>0</formula>
    </cfRule>
  </conditionalFormatting>
  <conditionalFormatting sqref="E5:F102">
    <cfRule type="cellIs" priority="5" dxfId="0" operator="equal" stopIfTrue="1">
      <formula>0</formula>
    </cfRule>
  </conditionalFormatting>
  <printOptions/>
  <pageMargins left="0.5905511811023623" right="0.1968503937007874" top="0.5905511811023623" bottom="0.5905511811023623" header="0.5118110236220472" footer="0.5118110236220472"/>
  <pageSetup horizontalDpi="300" verticalDpi="300" orientation="portrait" paperSize="9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32"/>
  <dimension ref="A1:X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11.421875" defaultRowHeight="12.75"/>
  <cols>
    <col min="1" max="1" width="5.7109375" style="48" customWidth="1"/>
    <col min="2" max="2" width="3.57421875" style="0" customWidth="1"/>
    <col min="3" max="3" width="6.00390625" style="62" customWidth="1"/>
    <col min="4" max="4" width="8.8515625" style="0" customWidth="1"/>
    <col min="5" max="5" width="18.8515625" style="0" customWidth="1"/>
    <col min="6" max="6" width="18.57421875" style="0" customWidth="1"/>
    <col min="7" max="7" width="13.00390625" style="0" customWidth="1"/>
    <col min="8" max="9" width="10.7109375" style="0" hidden="1" customWidth="1"/>
    <col min="10" max="10" width="9.28125" style="62" customWidth="1"/>
    <col min="11" max="11" width="3.8515625" style="61" customWidth="1"/>
    <col min="12" max="13" width="9.28125" style="0" hidden="1" customWidth="1"/>
    <col min="14" max="14" width="9.28125" style="78" customWidth="1"/>
    <col min="15" max="15" width="9.28125" style="61" customWidth="1"/>
    <col min="16" max="16" width="3.8515625" style="61" customWidth="1"/>
    <col min="17" max="18" width="9.28125" style="0" hidden="1" customWidth="1"/>
    <col min="19" max="19" width="9.28125" style="78" customWidth="1"/>
    <col min="20" max="20" width="8.7109375" style="78" hidden="1" customWidth="1"/>
    <col min="21" max="21" width="10.421875" style="79" customWidth="1"/>
    <col min="22" max="22" width="8.7109375" style="80" hidden="1" customWidth="1"/>
    <col min="23" max="23" width="10.28125" style="80" customWidth="1"/>
    <col min="24" max="24" width="11.57421875" style="1" customWidth="1"/>
  </cols>
  <sheetData>
    <row r="1" spans="1:13" ht="15">
      <c r="A1" s="44"/>
      <c r="B1" s="1"/>
      <c r="C1" s="61"/>
      <c r="D1" s="1"/>
      <c r="E1" s="2"/>
      <c r="F1" s="2"/>
      <c r="G1" s="2"/>
      <c r="H1" s="2"/>
      <c r="I1" s="2"/>
      <c r="J1" s="65"/>
      <c r="L1" s="1"/>
      <c r="M1" s="1"/>
    </row>
    <row r="2" spans="1:13" ht="23.25">
      <c r="A2" s="50" t="s">
        <v>62</v>
      </c>
      <c r="B2" s="51"/>
      <c r="C2" s="63"/>
      <c r="E2" s="51">
        <f>MAX(A5:A34)</f>
        <v>0</v>
      </c>
      <c r="F2" s="52" t="s">
        <v>0</v>
      </c>
      <c r="G2" s="102" t="str">
        <f>IF(ISBLANK(F2),"",VLOOKUP(F2,'Veranst.'!A:C,3,FALSE))</f>
        <v>51. Automobilslalom, MSC Jura </v>
      </c>
      <c r="H2" s="49"/>
      <c r="I2" s="49"/>
      <c r="J2" s="66"/>
      <c r="K2" s="67"/>
      <c r="L2" s="3"/>
      <c r="M2" s="3"/>
    </row>
    <row r="3" spans="1:13" ht="15.75" thickBot="1">
      <c r="A3" s="44"/>
      <c r="B3" s="1"/>
      <c r="C3" s="61"/>
      <c r="D3" s="1"/>
      <c r="E3" s="2"/>
      <c r="F3" s="2"/>
      <c r="G3" s="2"/>
      <c r="H3" s="2"/>
      <c r="I3" s="2"/>
      <c r="J3" s="65"/>
      <c r="L3" s="8"/>
      <c r="M3" s="1"/>
    </row>
    <row r="4" spans="1:24" s="35" customFormat="1" ht="15.75" thickBot="1">
      <c r="A4" s="10" t="s">
        <v>1</v>
      </c>
      <c r="B4" s="7" t="s">
        <v>2</v>
      </c>
      <c r="C4" s="64" t="s">
        <v>3</v>
      </c>
      <c r="D4" s="4" t="s">
        <v>4</v>
      </c>
      <c r="E4" s="5" t="s">
        <v>5</v>
      </c>
      <c r="F4" s="5" t="s">
        <v>6</v>
      </c>
      <c r="G4" s="6" t="s">
        <v>7</v>
      </c>
      <c r="H4" s="56"/>
      <c r="I4" s="56"/>
      <c r="J4" s="68" t="s">
        <v>24</v>
      </c>
      <c r="K4" s="69" t="s">
        <v>25</v>
      </c>
      <c r="L4" s="33"/>
      <c r="M4" s="33" t="s">
        <v>26</v>
      </c>
      <c r="N4" s="90" t="s">
        <v>27</v>
      </c>
      <c r="O4" s="68" t="s">
        <v>28</v>
      </c>
      <c r="P4" s="69" t="s">
        <v>29</v>
      </c>
      <c r="Q4" s="33"/>
      <c r="R4" s="33" t="s">
        <v>30</v>
      </c>
      <c r="S4" s="90" t="s">
        <v>31</v>
      </c>
      <c r="T4" s="118" t="s">
        <v>32</v>
      </c>
      <c r="U4" s="81" t="s">
        <v>33</v>
      </c>
      <c r="V4" s="82"/>
      <c r="W4" s="83" t="s">
        <v>60</v>
      </c>
      <c r="X4" s="1"/>
    </row>
    <row r="5" spans="1:24" s="34" customFormat="1" ht="15" customHeight="1">
      <c r="A5" s="45">
        <f>IF(ISBLANK(C5),"",1)</f>
      </c>
      <c r="B5" s="36">
        <f aca="true" t="shared" si="0" ref="B5:B34">IF(ISBLANK(C5),"",IF(A5&lt;=Gold_HM,Goldplakette,IF(A5&lt;=Silber_HM,Silberplakette,IF(A5&lt;=Bronze_HM,Bronzeplakette,Erinnerung))))</f>
      </c>
      <c r="C5" s="57"/>
      <c r="D5" s="37">
        <f aca="true" t="shared" si="1" ref="D5:D34">IF(ISBLANK(C5),"",VLOOKUP(C5,Starter_Feld,2,FALSE))</f>
      </c>
      <c r="E5" s="38">
        <f aca="true" t="shared" si="2" ref="E5:E34">IF(ISBLANK(C5),"",VLOOKUP(C5,Starter_Feld,3,FALSE))</f>
      </c>
      <c r="F5" s="39">
        <f aca="true" t="shared" si="3" ref="F5:F34">IF(ISBLANK(C5),"",VLOOKUP(C5,Starter_Feld,4,FALSE))</f>
      </c>
      <c r="G5" s="40">
        <f aca="true" t="shared" si="4" ref="G5:G34">IF(ISBLANK(C5),"",VLOOKUP(C5,Starter_Feld,5,FALSE))</f>
      </c>
      <c r="H5" s="39">
        <f aca="true" t="shared" si="5" ref="H5:H34">IF(ISBLANK(C5),"",VLOOKUP(C5,Starter_Feld,7,FALSE))</f>
      </c>
      <c r="I5" s="139">
        <f aca="true" t="shared" si="6" ref="I5:I34">IF(ISBLANK(C5),"",VLOOKUP(C5,Starter_Feld,8,FALSE))</f>
      </c>
      <c r="J5" s="70"/>
      <c r="K5" s="71"/>
      <c r="L5" s="42">
        <f aca="true" t="shared" si="7" ref="L5:L34">SUM(0.000011575*K5)</f>
        <v>0</v>
      </c>
      <c r="M5" s="42">
        <f aca="true" t="shared" si="8" ref="M5:M34">SUM(J5,L5)</f>
        <v>0</v>
      </c>
      <c r="N5" s="91">
        <f aca="true" t="shared" si="9" ref="N5:N34">IF(J5&lt;&gt;0,M5,"")</f>
      </c>
      <c r="O5" s="74"/>
      <c r="P5" s="75"/>
      <c r="Q5" s="42">
        <f aca="true" t="shared" si="10" ref="Q5:Q34">SUM(0.000011575*P5)</f>
        <v>0</v>
      </c>
      <c r="R5" s="42">
        <f aca="true" t="shared" si="11" ref="R5:R34">SUM(O5,Q5)</f>
        <v>0</v>
      </c>
      <c r="S5" s="84">
        <f aca="true" t="shared" si="12" ref="S5:S34">IF(O5&lt;&gt;0,R5,"")</f>
      </c>
      <c r="T5" s="85">
        <f aca="true" t="shared" si="13" ref="T5:T34">MIN(N5,S5)</f>
        <v>0</v>
      </c>
      <c r="U5" s="86">
        <f aca="true" t="shared" si="14" ref="U5:U34">IF(O5=0,"",T5)</f>
      </c>
      <c r="V5" s="87" t="e">
        <f aca="true" t="shared" si="15" ref="V5:V34">23-(20*(A5))/E$2</f>
        <v>#VALUE!</v>
      </c>
      <c r="W5" s="141">
        <f aca="true" t="shared" si="16" ref="W5:W34">IF(O5=0,"",V5)</f>
      </c>
      <c r="X5" s="1"/>
    </row>
    <row r="6" spans="1:24" s="34" customFormat="1" ht="15" customHeight="1">
      <c r="A6" s="46">
        <f aca="true" t="shared" si="17" ref="A6:A33">IF(ISBLANK(C6),"",A5+1)</f>
      </c>
      <c r="B6" s="41">
        <f t="shared" si="0"/>
      </c>
      <c r="C6" s="58"/>
      <c r="D6" s="37">
        <f t="shared" si="1"/>
      </c>
      <c r="E6" s="38">
        <f t="shared" si="2"/>
      </c>
      <c r="F6" s="39">
        <f t="shared" si="3"/>
      </c>
      <c r="G6" s="40">
        <f t="shared" si="4"/>
      </c>
      <c r="H6" s="39">
        <f t="shared" si="5"/>
      </c>
      <c r="I6" s="140">
        <f t="shared" si="6"/>
      </c>
      <c r="J6" s="72"/>
      <c r="K6" s="73"/>
      <c r="L6" s="43">
        <f t="shared" si="7"/>
        <v>0</v>
      </c>
      <c r="M6" s="43">
        <f t="shared" si="8"/>
        <v>0</v>
      </c>
      <c r="N6" s="92">
        <f t="shared" si="9"/>
      </c>
      <c r="O6" s="76"/>
      <c r="P6" s="77"/>
      <c r="Q6" s="43">
        <f t="shared" si="10"/>
        <v>0</v>
      </c>
      <c r="R6" s="43">
        <f t="shared" si="11"/>
        <v>0</v>
      </c>
      <c r="S6" s="88">
        <f t="shared" si="12"/>
      </c>
      <c r="T6" s="85">
        <f t="shared" si="13"/>
        <v>0</v>
      </c>
      <c r="U6" s="89">
        <f t="shared" si="14"/>
      </c>
      <c r="V6" s="87" t="e">
        <f t="shared" si="15"/>
        <v>#VALUE!</v>
      </c>
      <c r="W6" s="142">
        <f t="shared" si="16"/>
      </c>
      <c r="X6" s="1"/>
    </row>
    <row r="7" spans="1:24" s="34" customFormat="1" ht="15" customHeight="1">
      <c r="A7" s="46">
        <f t="shared" si="17"/>
      </c>
      <c r="B7" s="41">
        <f t="shared" si="0"/>
      </c>
      <c r="C7" s="58"/>
      <c r="D7" s="37">
        <f t="shared" si="1"/>
      </c>
      <c r="E7" s="38">
        <f t="shared" si="2"/>
      </c>
      <c r="F7" s="39">
        <f t="shared" si="3"/>
      </c>
      <c r="G7" s="40">
        <f t="shared" si="4"/>
      </c>
      <c r="H7" s="39">
        <f t="shared" si="5"/>
      </c>
      <c r="I7" s="140">
        <f t="shared" si="6"/>
      </c>
      <c r="J7" s="72"/>
      <c r="K7" s="73"/>
      <c r="L7" s="43">
        <f t="shared" si="7"/>
        <v>0</v>
      </c>
      <c r="M7" s="43">
        <f t="shared" si="8"/>
        <v>0</v>
      </c>
      <c r="N7" s="92">
        <f t="shared" si="9"/>
      </c>
      <c r="O7" s="76"/>
      <c r="P7" s="77"/>
      <c r="Q7" s="43">
        <f t="shared" si="10"/>
        <v>0</v>
      </c>
      <c r="R7" s="43">
        <f t="shared" si="11"/>
        <v>0</v>
      </c>
      <c r="S7" s="88">
        <f t="shared" si="12"/>
      </c>
      <c r="T7" s="85">
        <f t="shared" si="13"/>
        <v>0</v>
      </c>
      <c r="U7" s="89">
        <f t="shared" si="14"/>
      </c>
      <c r="V7" s="87" t="e">
        <f t="shared" si="15"/>
        <v>#VALUE!</v>
      </c>
      <c r="W7" s="142">
        <f t="shared" si="16"/>
      </c>
      <c r="X7" s="1"/>
    </row>
    <row r="8" spans="1:24" s="34" customFormat="1" ht="15" customHeight="1">
      <c r="A8" s="46">
        <f t="shared" si="17"/>
      </c>
      <c r="B8" s="41">
        <f t="shared" si="0"/>
      </c>
      <c r="C8" s="58"/>
      <c r="D8" s="37">
        <f t="shared" si="1"/>
      </c>
      <c r="E8" s="38">
        <f t="shared" si="2"/>
      </c>
      <c r="F8" s="39">
        <f t="shared" si="3"/>
      </c>
      <c r="G8" s="40">
        <f t="shared" si="4"/>
      </c>
      <c r="H8" s="39">
        <f t="shared" si="5"/>
      </c>
      <c r="I8" s="140">
        <f t="shared" si="6"/>
      </c>
      <c r="J8" s="72"/>
      <c r="K8" s="73"/>
      <c r="L8" s="43">
        <f t="shared" si="7"/>
        <v>0</v>
      </c>
      <c r="M8" s="43">
        <f t="shared" si="8"/>
        <v>0</v>
      </c>
      <c r="N8" s="92">
        <f t="shared" si="9"/>
      </c>
      <c r="O8" s="76"/>
      <c r="P8" s="77"/>
      <c r="Q8" s="43">
        <f t="shared" si="10"/>
        <v>0</v>
      </c>
      <c r="R8" s="43">
        <f t="shared" si="11"/>
        <v>0</v>
      </c>
      <c r="S8" s="88">
        <f t="shared" si="12"/>
      </c>
      <c r="T8" s="85">
        <f t="shared" si="13"/>
        <v>0</v>
      </c>
      <c r="U8" s="89">
        <f t="shared" si="14"/>
      </c>
      <c r="V8" s="87" t="e">
        <f t="shared" si="15"/>
        <v>#VALUE!</v>
      </c>
      <c r="W8" s="142">
        <f t="shared" si="16"/>
      </c>
      <c r="X8" s="1"/>
    </row>
    <row r="9" spans="1:24" s="34" customFormat="1" ht="15" customHeight="1">
      <c r="A9" s="46">
        <f t="shared" si="17"/>
      </c>
      <c r="B9" s="41">
        <f t="shared" si="0"/>
      </c>
      <c r="C9" s="58"/>
      <c r="D9" s="37">
        <f t="shared" si="1"/>
      </c>
      <c r="E9" s="38">
        <f t="shared" si="2"/>
      </c>
      <c r="F9" s="39">
        <f t="shared" si="3"/>
      </c>
      <c r="G9" s="40">
        <f t="shared" si="4"/>
      </c>
      <c r="H9" s="39">
        <f t="shared" si="5"/>
      </c>
      <c r="I9" s="140">
        <f t="shared" si="6"/>
      </c>
      <c r="J9" s="72"/>
      <c r="K9" s="73"/>
      <c r="L9" s="43">
        <f t="shared" si="7"/>
        <v>0</v>
      </c>
      <c r="M9" s="43">
        <f t="shared" si="8"/>
        <v>0</v>
      </c>
      <c r="N9" s="92">
        <f t="shared" si="9"/>
      </c>
      <c r="O9" s="76"/>
      <c r="P9" s="77"/>
      <c r="Q9" s="43">
        <f t="shared" si="10"/>
        <v>0</v>
      </c>
      <c r="R9" s="43">
        <f t="shared" si="11"/>
        <v>0</v>
      </c>
      <c r="S9" s="88">
        <f t="shared" si="12"/>
      </c>
      <c r="T9" s="85">
        <f t="shared" si="13"/>
        <v>0</v>
      </c>
      <c r="U9" s="89">
        <f t="shared" si="14"/>
      </c>
      <c r="V9" s="87" t="e">
        <f t="shared" si="15"/>
        <v>#VALUE!</v>
      </c>
      <c r="W9" s="142">
        <f t="shared" si="16"/>
      </c>
      <c r="X9" s="1"/>
    </row>
    <row r="10" spans="1:24" s="34" customFormat="1" ht="15" customHeight="1">
      <c r="A10" s="46">
        <f t="shared" si="17"/>
      </c>
      <c r="B10" s="41">
        <f t="shared" si="0"/>
      </c>
      <c r="C10" s="58"/>
      <c r="D10" s="37">
        <f t="shared" si="1"/>
      </c>
      <c r="E10" s="38">
        <f t="shared" si="2"/>
      </c>
      <c r="F10" s="39">
        <f t="shared" si="3"/>
      </c>
      <c r="G10" s="40">
        <f t="shared" si="4"/>
      </c>
      <c r="H10" s="39">
        <f t="shared" si="5"/>
      </c>
      <c r="I10" s="140">
        <f t="shared" si="6"/>
      </c>
      <c r="J10" s="72"/>
      <c r="K10" s="73"/>
      <c r="L10" s="43">
        <f t="shared" si="7"/>
        <v>0</v>
      </c>
      <c r="M10" s="43">
        <f t="shared" si="8"/>
        <v>0</v>
      </c>
      <c r="N10" s="92">
        <f t="shared" si="9"/>
      </c>
      <c r="O10" s="76"/>
      <c r="P10" s="77"/>
      <c r="Q10" s="43">
        <f t="shared" si="10"/>
        <v>0</v>
      </c>
      <c r="R10" s="43">
        <f t="shared" si="11"/>
        <v>0</v>
      </c>
      <c r="S10" s="88">
        <f t="shared" si="12"/>
      </c>
      <c r="T10" s="85">
        <f t="shared" si="13"/>
        <v>0</v>
      </c>
      <c r="U10" s="89">
        <f t="shared" si="14"/>
      </c>
      <c r="V10" s="87" t="e">
        <f t="shared" si="15"/>
        <v>#VALUE!</v>
      </c>
      <c r="W10" s="142">
        <f t="shared" si="16"/>
      </c>
      <c r="X10" s="1"/>
    </row>
    <row r="11" spans="1:24" s="34" customFormat="1" ht="15" customHeight="1">
      <c r="A11" s="46">
        <f t="shared" si="17"/>
      </c>
      <c r="B11" s="41">
        <f t="shared" si="0"/>
      </c>
      <c r="C11" s="58"/>
      <c r="D11" s="37">
        <f t="shared" si="1"/>
      </c>
      <c r="E11" s="38">
        <f t="shared" si="2"/>
      </c>
      <c r="F11" s="39">
        <f t="shared" si="3"/>
      </c>
      <c r="G11" s="40">
        <f t="shared" si="4"/>
      </c>
      <c r="H11" s="39">
        <f t="shared" si="5"/>
      </c>
      <c r="I11" s="140">
        <f t="shared" si="6"/>
      </c>
      <c r="J11" s="72"/>
      <c r="K11" s="73"/>
      <c r="L11" s="43">
        <f t="shared" si="7"/>
        <v>0</v>
      </c>
      <c r="M11" s="43">
        <f t="shared" si="8"/>
        <v>0</v>
      </c>
      <c r="N11" s="92">
        <f t="shared" si="9"/>
      </c>
      <c r="O11" s="76"/>
      <c r="P11" s="77"/>
      <c r="Q11" s="43">
        <f t="shared" si="10"/>
        <v>0</v>
      </c>
      <c r="R11" s="43">
        <f t="shared" si="11"/>
        <v>0</v>
      </c>
      <c r="S11" s="88">
        <f t="shared" si="12"/>
      </c>
      <c r="T11" s="85">
        <f t="shared" si="13"/>
        <v>0</v>
      </c>
      <c r="U11" s="89">
        <f t="shared" si="14"/>
      </c>
      <c r="V11" s="87" t="e">
        <f t="shared" si="15"/>
        <v>#VALUE!</v>
      </c>
      <c r="W11" s="142">
        <f t="shared" si="16"/>
      </c>
      <c r="X11" s="1"/>
    </row>
    <row r="12" spans="1:24" s="34" customFormat="1" ht="15" customHeight="1">
      <c r="A12" s="46">
        <f t="shared" si="17"/>
      </c>
      <c r="B12" s="41">
        <f t="shared" si="0"/>
      </c>
      <c r="C12" s="58"/>
      <c r="D12" s="37">
        <f t="shared" si="1"/>
      </c>
      <c r="E12" s="38">
        <f t="shared" si="2"/>
      </c>
      <c r="F12" s="39">
        <f t="shared" si="3"/>
      </c>
      <c r="G12" s="40">
        <f t="shared" si="4"/>
      </c>
      <c r="H12" s="39">
        <f t="shared" si="5"/>
      </c>
      <c r="I12" s="140">
        <f t="shared" si="6"/>
      </c>
      <c r="J12" s="144"/>
      <c r="K12" s="73"/>
      <c r="L12" s="43">
        <f t="shared" si="7"/>
        <v>0</v>
      </c>
      <c r="M12" s="43">
        <f t="shared" si="8"/>
        <v>0</v>
      </c>
      <c r="N12" s="92">
        <f t="shared" si="9"/>
      </c>
      <c r="O12" s="76"/>
      <c r="P12" s="77"/>
      <c r="Q12" s="43">
        <f t="shared" si="10"/>
        <v>0</v>
      </c>
      <c r="R12" s="43">
        <f t="shared" si="11"/>
        <v>0</v>
      </c>
      <c r="S12" s="88">
        <f t="shared" si="12"/>
      </c>
      <c r="T12" s="85">
        <f t="shared" si="13"/>
        <v>0</v>
      </c>
      <c r="U12" s="89">
        <f t="shared" si="14"/>
      </c>
      <c r="V12" s="87" t="e">
        <f t="shared" si="15"/>
        <v>#VALUE!</v>
      </c>
      <c r="W12" s="142">
        <f t="shared" si="16"/>
      </c>
      <c r="X12" s="1"/>
    </row>
    <row r="13" spans="1:24" s="34" customFormat="1" ht="15" customHeight="1">
      <c r="A13" s="46">
        <f t="shared" si="17"/>
      </c>
      <c r="B13" s="41">
        <f t="shared" si="0"/>
      </c>
      <c r="C13" s="58"/>
      <c r="D13" s="37">
        <f t="shared" si="1"/>
      </c>
      <c r="E13" s="38">
        <f t="shared" si="2"/>
      </c>
      <c r="F13" s="39">
        <f t="shared" si="3"/>
      </c>
      <c r="G13" s="40">
        <f t="shared" si="4"/>
      </c>
      <c r="H13" s="39">
        <f t="shared" si="5"/>
      </c>
      <c r="I13" s="140">
        <f t="shared" si="6"/>
      </c>
      <c r="J13" s="72"/>
      <c r="K13" s="73"/>
      <c r="L13" s="43">
        <f t="shared" si="7"/>
        <v>0</v>
      </c>
      <c r="M13" s="43">
        <f t="shared" si="8"/>
        <v>0</v>
      </c>
      <c r="N13" s="92">
        <f t="shared" si="9"/>
      </c>
      <c r="O13" s="76"/>
      <c r="P13" s="77"/>
      <c r="Q13" s="43">
        <f t="shared" si="10"/>
        <v>0</v>
      </c>
      <c r="R13" s="43">
        <f t="shared" si="11"/>
        <v>0</v>
      </c>
      <c r="S13" s="88">
        <f t="shared" si="12"/>
      </c>
      <c r="T13" s="85">
        <f t="shared" si="13"/>
        <v>0</v>
      </c>
      <c r="U13" s="89">
        <f t="shared" si="14"/>
      </c>
      <c r="V13" s="87" t="e">
        <f t="shared" si="15"/>
        <v>#VALUE!</v>
      </c>
      <c r="W13" s="142">
        <f t="shared" si="16"/>
      </c>
      <c r="X13" s="1"/>
    </row>
    <row r="14" spans="1:24" s="34" customFormat="1" ht="15" customHeight="1">
      <c r="A14" s="46">
        <f t="shared" si="17"/>
      </c>
      <c r="B14" s="41">
        <f t="shared" si="0"/>
      </c>
      <c r="C14" s="58"/>
      <c r="D14" s="37">
        <f t="shared" si="1"/>
      </c>
      <c r="E14" s="38">
        <f t="shared" si="2"/>
      </c>
      <c r="F14" s="39">
        <f t="shared" si="3"/>
      </c>
      <c r="G14" s="40">
        <f t="shared" si="4"/>
      </c>
      <c r="H14" s="39">
        <f t="shared" si="5"/>
      </c>
      <c r="I14" s="140">
        <f t="shared" si="6"/>
      </c>
      <c r="J14" s="72"/>
      <c r="K14" s="73"/>
      <c r="L14" s="43">
        <f t="shared" si="7"/>
        <v>0</v>
      </c>
      <c r="M14" s="43">
        <f t="shared" si="8"/>
        <v>0</v>
      </c>
      <c r="N14" s="92">
        <f t="shared" si="9"/>
      </c>
      <c r="O14" s="76"/>
      <c r="P14" s="77"/>
      <c r="Q14" s="43">
        <f t="shared" si="10"/>
        <v>0</v>
      </c>
      <c r="R14" s="43">
        <f t="shared" si="11"/>
        <v>0</v>
      </c>
      <c r="S14" s="88">
        <f t="shared" si="12"/>
      </c>
      <c r="T14" s="85">
        <f t="shared" si="13"/>
        <v>0</v>
      </c>
      <c r="U14" s="89">
        <f t="shared" si="14"/>
      </c>
      <c r="V14" s="87" t="e">
        <f t="shared" si="15"/>
        <v>#VALUE!</v>
      </c>
      <c r="W14" s="142">
        <f t="shared" si="16"/>
      </c>
      <c r="X14" s="1"/>
    </row>
    <row r="15" spans="1:24" s="34" customFormat="1" ht="15" customHeight="1">
      <c r="A15" s="46">
        <f t="shared" si="17"/>
      </c>
      <c r="B15" s="41">
        <f t="shared" si="0"/>
      </c>
      <c r="C15" s="58"/>
      <c r="D15" s="37">
        <f t="shared" si="1"/>
      </c>
      <c r="E15" s="38">
        <f t="shared" si="2"/>
      </c>
      <c r="F15" s="39">
        <f t="shared" si="3"/>
      </c>
      <c r="G15" s="40">
        <f t="shared" si="4"/>
      </c>
      <c r="H15" s="39">
        <f t="shared" si="5"/>
      </c>
      <c r="I15" s="140">
        <f t="shared" si="6"/>
      </c>
      <c r="J15" s="72"/>
      <c r="K15" s="73"/>
      <c r="L15" s="43">
        <f t="shared" si="7"/>
        <v>0</v>
      </c>
      <c r="M15" s="43">
        <f t="shared" si="8"/>
        <v>0</v>
      </c>
      <c r="N15" s="92">
        <f t="shared" si="9"/>
      </c>
      <c r="O15" s="76"/>
      <c r="P15" s="77"/>
      <c r="Q15" s="43">
        <f t="shared" si="10"/>
        <v>0</v>
      </c>
      <c r="R15" s="43">
        <f t="shared" si="11"/>
        <v>0</v>
      </c>
      <c r="S15" s="88">
        <f t="shared" si="12"/>
      </c>
      <c r="T15" s="85">
        <f t="shared" si="13"/>
        <v>0</v>
      </c>
      <c r="U15" s="89">
        <f t="shared" si="14"/>
      </c>
      <c r="V15" s="87" t="e">
        <f t="shared" si="15"/>
        <v>#VALUE!</v>
      </c>
      <c r="W15" s="142">
        <f t="shared" si="16"/>
      </c>
      <c r="X15" s="1"/>
    </row>
    <row r="16" spans="1:24" s="34" customFormat="1" ht="15" customHeight="1">
      <c r="A16" s="46">
        <f t="shared" si="17"/>
      </c>
      <c r="B16" s="41">
        <f t="shared" si="0"/>
      </c>
      <c r="C16" s="58"/>
      <c r="D16" s="37">
        <f t="shared" si="1"/>
      </c>
      <c r="E16" s="38">
        <f t="shared" si="2"/>
      </c>
      <c r="F16" s="39">
        <f t="shared" si="3"/>
      </c>
      <c r="G16" s="40">
        <f t="shared" si="4"/>
      </c>
      <c r="H16" s="39">
        <f t="shared" si="5"/>
      </c>
      <c r="I16" s="140">
        <f t="shared" si="6"/>
      </c>
      <c r="J16" s="72"/>
      <c r="K16" s="73"/>
      <c r="L16" s="43">
        <f t="shared" si="7"/>
        <v>0</v>
      </c>
      <c r="M16" s="43">
        <f t="shared" si="8"/>
        <v>0</v>
      </c>
      <c r="N16" s="92">
        <f t="shared" si="9"/>
      </c>
      <c r="O16" s="76"/>
      <c r="P16" s="77"/>
      <c r="Q16" s="43">
        <f t="shared" si="10"/>
        <v>0</v>
      </c>
      <c r="R16" s="43">
        <f t="shared" si="11"/>
        <v>0</v>
      </c>
      <c r="S16" s="88">
        <f t="shared" si="12"/>
      </c>
      <c r="T16" s="85">
        <f t="shared" si="13"/>
        <v>0</v>
      </c>
      <c r="U16" s="89">
        <f t="shared" si="14"/>
      </c>
      <c r="V16" s="87" t="e">
        <f t="shared" si="15"/>
        <v>#VALUE!</v>
      </c>
      <c r="W16" s="142">
        <f t="shared" si="16"/>
      </c>
      <c r="X16" s="1"/>
    </row>
    <row r="17" spans="1:24" s="34" customFormat="1" ht="15" customHeight="1">
      <c r="A17" s="46">
        <f t="shared" si="17"/>
      </c>
      <c r="B17" s="41">
        <f t="shared" si="0"/>
      </c>
      <c r="C17" s="58"/>
      <c r="D17" s="37">
        <f t="shared" si="1"/>
      </c>
      <c r="E17" s="38">
        <f t="shared" si="2"/>
      </c>
      <c r="F17" s="39">
        <f t="shared" si="3"/>
      </c>
      <c r="G17" s="40">
        <f t="shared" si="4"/>
      </c>
      <c r="H17" s="39">
        <f t="shared" si="5"/>
      </c>
      <c r="I17" s="140">
        <f t="shared" si="6"/>
      </c>
      <c r="J17" s="72"/>
      <c r="K17" s="73"/>
      <c r="L17" s="43">
        <f t="shared" si="7"/>
        <v>0</v>
      </c>
      <c r="M17" s="43">
        <f t="shared" si="8"/>
        <v>0</v>
      </c>
      <c r="N17" s="92">
        <f t="shared" si="9"/>
      </c>
      <c r="O17" s="76"/>
      <c r="P17" s="77"/>
      <c r="Q17" s="43">
        <f t="shared" si="10"/>
        <v>0</v>
      </c>
      <c r="R17" s="43">
        <f t="shared" si="11"/>
        <v>0</v>
      </c>
      <c r="S17" s="88">
        <f t="shared" si="12"/>
      </c>
      <c r="T17" s="85">
        <f t="shared" si="13"/>
        <v>0</v>
      </c>
      <c r="U17" s="89">
        <f t="shared" si="14"/>
      </c>
      <c r="V17" s="87" t="e">
        <f t="shared" si="15"/>
        <v>#VALUE!</v>
      </c>
      <c r="W17" s="142">
        <f t="shared" si="16"/>
      </c>
      <c r="X17" s="1"/>
    </row>
    <row r="18" spans="1:24" s="34" customFormat="1" ht="15" customHeight="1">
      <c r="A18" s="46">
        <f t="shared" si="17"/>
      </c>
      <c r="B18" s="41">
        <f t="shared" si="0"/>
      </c>
      <c r="C18" s="58"/>
      <c r="D18" s="37">
        <f t="shared" si="1"/>
      </c>
      <c r="E18" s="38">
        <f t="shared" si="2"/>
      </c>
      <c r="F18" s="39">
        <f t="shared" si="3"/>
      </c>
      <c r="G18" s="40">
        <f t="shared" si="4"/>
      </c>
      <c r="H18" s="39">
        <f t="shared" si="5"/>
      </c>
      <c r="I18" s="140">
        <f t="shared" si="6"/>
      </c>
      <c r="J18" s="72"/>
      <c r="K18" s="73"/>
      <c r="L18" s="43">
        <f t="shared" si="7"/>
        <v>0</v>
      </c>
      <c r="M18" s="43">
        <f t="shared" si="8"/>
        <v>0</v>
      </c>
      <c r="N18" s="92">
        <f t="shared" si="9"/>
      </c>
      <c r="O18" s="76"/>
      <c r="P18" s="77"/>
      <c r="Q18" s="43">
        <f t="shared" si="10"/>
        <v>0</v>
      </c>
      <c r="R18" s="43">
        <f t="shared" si="11"/>
        <v>0</v>
      </c>
      <c r="S18" s="88">
        <f t="shared" si="12"/>
      </c>
      <c r="T18" s="85">
        <f t="shared" si="13"/>
        <v>0</v>
      </c>
      <c r="U18" s="89">
        <f t="shared" si="14"/>
      </c>
      <c r="V18" s="87" t="e">
        <f t="shared" si="15"/>
        <v>#VALUE!</v>
      </c>
      <c r="W18" s="142">
        <f t="shared" si="16"/>
      </c>
      <c r="X18" s="1"/>
    </row>
    <row r="19" spans="1:24" s="34" customFormat="1" ht="15" customHeight="1">
      <c r="A19" s="46">
        <f t="shared" si="17"/>
      </c>
      <c r="B19" s="41">
        <f t="shared" si="0"/>
      </c>
      <c r="C19" s="58"/>
      <c r="D19" s="37">
        <f t="shared" si="1"/>
      </c>
      <c r="E19" s="38">
        <f t="shared" si="2"/>
      </c>
      <c r="F19" s="39">
        <f t="shared" si="3"/>
      </c>
      <c r="G19" s="40">
        <f t="shared" si="4"/>
      </c>
      <c r="H19" s="39">
        <f t="shared" si="5"/>
      </c>
      <c r="I19" s="140">
        <f t="shared" si="6"/>
      </c>
      <c r="J19" s="72"/>
      <c r="K19" s="73"/>
      <c r="L19" s="43">
        <f t="shared" si="7"/>
        <v>0</v>
      </c>
      <c r="M19" s="43">
        <f t="shared" si="8"/>
        <v>0</v>
      </c>
      <c r="N19" s="92">
        <f t="shared" si="9"/>
      </c>
      <c r="O19" s="76"/>
      <c r="P19" s="77"/>
      <c r="Q19" s="43">
        <f t="shared" si="10"/>
        <v>0</v>
      </c>
      <c r="R19" s="43">
        <f t="shared" si="11"/>
        <v>0</v>
      </c>
      <c r="S19" s="88">
        <f t="shared" si="12"/>
      </c>
      <c r="T19" s="85">
        <f t="shared" si="13"/>
        <v>0</v>
      </c>
      <c r="U19" s="89">
        <f t="shared" si="14"/>
      </c>
      <c r="V19" s="87" t="e">
        <f t="shared" si="15"/>
        <v>#VALUE!</v>
      </c>
      <c r="W19" s="142">
        <f t="shared" si="16"/>
      </c>
      <c r="X19" s="1"/>
    </row>
    <row r="20" spans="1:24" s="34" customFormat="1" ht="15" customHeight="1">
      <c r="A20" s="46">
        <f t="shared" si="17"/>
      </c>
      <c r="B20" s="41">
        <f t="shared" si="0"/>
      </c>
      <c r="C20" s="58"/>
      <c r="D20" s="37">
        <f t="shared" si="1"/>
      </c>
      <c r="E20" s="38">
        <f t="shared" si="2"/>
      </c>
      <c r="F20" s="39">
        <f t="shared" si="3"/>
      </c>
      <c r="G20" s="40">
        <f t="shared" si="4"/>
      </c>
      <c r="H20" s="39">
        <f t="shared" si="5"/>
      </c>
      <c r="I20" s="140">
        <f t="shared" si="6"/>
      </c>
      <c r="J20" s="72"/>
      <c r="K20" s="73"/>
      <c r="L20" s="43">
        <f t="shared" si="7"/>
        <v>0</v>
      </c>
      <c r="M20" s="43">
        <f t="shared" si="8"/>
        <v>0</v>
      </c>
      <c r="N20" s="92">
        <f t="shared" si="9"/>
      </c>
      <c r="O20" s="76"/>
      <c r="P20" s="77"/>
      <c r="Q20" s="43">
        <f t="shared" si="10"/>
        <v>0</v>
      </c>
      <c r="R20" s="43">
        <f t="shared" si="11"/>
        <v>0</v>
      </c>
      <c r="S20" s="88">
        <f t="shared" si="12"/>
      </c>
      <c r="T20" s="85">
        <f t="shared" si="13"/>
        <v>0</v>
      </c>
      <c r="U20" s="89">
        <f t="shared" si="14"/>
      </c>
      <c r="V20" s="87" t="e">
        <f t="shared" si="15"/>
        <v>#VALUE!</v>
      </c>
      <c r="W20" s="142">
        <f t="shared" si="16"/>
      </c>
      <c r="X20" s="1"/>
    </row>
    <row r="21" spans="1:24" s="34" customFormat="1" ht="15" customHeight="1">
      <c r="A21" s="46">
        <f t="shared" si="17"/>
      </c>
      <c r="B21" s="41">
        <f t="shared" si="0"/>
      </c>
      <c r="C21" s="58"/>
      <c r="D21" s="37">
        <f t="shared" si="1"/>
      </c>
      <c r="E21" s="38">
        <f t="shared" si="2"/>
      </c>
      <c r="F21" s="39">
        <f t="shared" si="3"/>
      </c>
      <c r="G21" s="40">
        <f t="shared" si="4"/>
      </c>
      <c r="H21" s="39">
        <f t="shared" si="5"/>
      </c>
      <c r="I21" s="140">
        <f t="shared" si="6"/>
      </c>
      <c r="J21" s="72"/>
      <c r="K21" s="73"/>
      <c r="L21" s="43">
        <f t="shared" si="7"/>
        <v>0</v>
      </c>
      <c r="M21" s="43">
        <f t="shared" si="8"/>
        <v>0</v>
      </c>
      <c r="N21" s="92">
        <f t="shared" si="9"/>
      </c>
      <c r="O21" s="76"/>
      <c r="P21" s="77"/>
      <c r="Q21" s="43">
        <f t="shared" si="10"/>
        <v>0</v>
      </c>
      <c r="R21" s="43">
        <f t="shared" si="11"/>
        <v>0</v>
      </c>
      <c r="S21" s="88">
        <f t="shared" si="12"/>
      </c>
      <c r="T21" s="85">
        <f t="shared" si="13"/>
        <v>0</v>
      </c>
      <c r="U21" s="89">
        <f t="shared" si="14"/>
      </c>
      <c r="V21" s="87" t="e">
        <f t="shared" si="15"/>
        <v>#VALUE!</v>
      </c>
      <c r="W21" s="142">
        <f t="shared" si="16"/>
      </c>
      <c r="X21" s="1"/>
    </row>
    <row r="22" spans="1:24" s="34" customFormat="1" ht="15" customHeight="1">
      <c r="A22" s="46">
        <f t="shared" si="17"/>
      </c>
      <c r="B22" s="41">
        <f t="shared" si="0"/>
      </c>
      <c r="C22" s="58"/>
      <c r="D22" s="37">
        <f t="shared" si="1"/>
      </c>
      <c r="E22" s="38">
        <f t="shared" si="2"/>
      </c>
      <c r="F22" s="39">
        <f t="shared" si="3"/>
      </c>
      <c r="G22" s="40">
        <f t="shared" si="4"/>
      </c>
      <c r="H22" s="39">
        <f t="shared" si="5"/>
      </c>
      <c r="I22" s="140">
        <f t="shared" si="6"/>
      </c>
      <c r="J22" s="72"/>
      <c r="K22" s="73"/>
      <c r="L22" s="43">
        <f t="shared" si="7"/>
        <v>0</v>
      </c>
      <c r="M22" s="43">
        <f t="shared" si="8"/>
        <v>0</v>
      </c>
      <c r="N22" s="92">
        <f t="shared" si="9"/>
      </c>
      <c r="O22" s="76"/>
      <c r="P22" s="77"/>
      <c r="Q22" s="43">
        <f t="shared" si="10"/>
        <v>0</v>
      </c>
      <c r="R22" s="43">
        <f t="shared" si="11"/>
        <v>0</v>
      </c>
      <c r="S22" s="88">
        <f t="shared" si="12"/>
      </c>
      <c r="T22" s="85">
        <f t="shared" si="13"/>
        <v>0</v>
      </c>
      <c r="U22" s="89">
        <f t="shared" si="14"/>
      </c>
      <c r="V22" s="87" t="e">
        <f t="shared" si="15"/>
        <v>#VALUE!</v>
      </c>
      <c r="W22" s="142">
        <f t="shared" si="16"/>
      </c>
      <c r="X22" s="1"/>
    </row>
    <row r="23" spans="1:24" s="34" customFormat="1" ht="15" customHeight="1">
      <c r="A23" s="46">
        <f t="shared" si="17"/>
      </c>
      <c r="B23" s="41">
        <f t="shared" si="0"/>
      </c>
      <c r="C23" s="58"/>
      <c r="D23" s="37">
        <f t="shared" si="1"/>
      </c>
      <c r="E23" s="38">
        <f t="shared" si="2"/>
      </c>
      <c r="F23" s="39">
        <f t="shared" si="3"/>
      </c>
      <c r="G23" s="40">
        <f t="shared" si="4"/>
      </c>
      <c r="H23" s="39">
        <f t="shared" si="5"/>
      </c>
      <c r="I23" s="140">
        <f t="shared" si="6"/>
      </c>
      <c r="J23" s="72"/>
      <c r="K23" s="73"/>
      <c r="L23" s="43">
        <f t="shared" si="7"/>
        <v>0</v>
      </c>
      <c r="M23" s="43">
        <f t="shared" si="8"/>
        <v>0</v>
      </c>
      <c r="N23" s="92">
        <f t="shared" si="9"/>
      </c>
      <c r="O23" s="76"/>
      <c r="P23" s="77"/>
      <c r="Q23" s="43">
        <f t="shared" si="10"/>
        <v>0</v>
      </c>
      <c r="R23" s="43">
        <f t="shared" si="11"/>
        <v>0</v>
      </c>
      <c r="S23" s="88">
        <f t="shared" si="12"/>
      </c>
      <c r="T23" s="85">
        <f t="shared" si="13"/>
        <v>0</v>
      </c>
      <c r="U23" s="89">
        <f t="shared" si="14"/>
      </c>
      <c r="V23" s="87" t="e">
        <f t="shared" si="15"/>
        <v>#VALUE!</v>
      </c>
      <c r="W23" s="142">
        <f t="shared" si="16"/>
      </c>
      <c r="X23" s="1"/>
    </row>
    <row r="24" spans="1:24" s="34" customFormat="1" ht="15" customHeight="1">
      <c r="A24" s="46">
        <f t="shared" si="17"/>
      </c>
      <c r="B24" s="41">
        <f t="shared" si="0"/>
      </c>
      <c r="C24" s="58"/>
      <c r="D24" s="37">
        <f t="shared" si="1"/>
      </c>
      <c r="E24" s="38">
        <f t="shared" si="2"/>
      </c>
      <c r="F24" s="39">
        <f t="shared" si="3"/>
      </c>
      <c r="G24" s="40">
        <f t="shared" si="4"/>
      </c>
      <c r="H24" s="39">
        <f t="shared" si="5"/>
      </c>
      <c r="I24" s="140">
        <f t="shared" si="6"/>
      </c>
      <c r="J24" s="72"/>
      <c r="K24" s="73"/>
      <c r="L24" s="43">
        <f t="shared" si="7"/>
        <v>0</v>
      </c>
      <c r="M24" s="43">
        <f t="shared" si="8"/>
        <v>0</v>
      </c>
      <c r="N24" s="92">
        <f t="shared" si="9"/>
      </c>
      <c r="O24" s="76"/>
      <c r="P24" s="77"/>
      <c r="Q24" s="43">
        <f t="shared" si="10"/>
        <v>0</v>
      </c>
      <c r="R24" s="43">
        <f t="shared" si="11"/>
        <v>0</v>
      </c>
      <c r="S24" s="88">
        <f t="shared" si="12"/>
      </c>
      <c r="T24" s="85">
        <f t="shared" si="13"/>
        <v>0</v>
      </c>
      <c r="U24" s="89">
        <f t="shared" si="14"/>
      </c>
      <c r="V24" s="87" t="e">
        <f t="shared" si="15"/>
        <v>#VALUE!</v>
      </c>
      <c r="W24" s="142">
        <f t="shared" si="16"/>
      </c>
      <c r="X24" s="1"/>
    </row>
    <row r="25" spans="1:24" s="34" customFormat="1" ht="15" customHeight="1">
      <c r="A25" s="46">
        <f t="shared" si="17"/>
      </c>
      <c r="B25" s="41">
        <f t="shared" si="0"/>
      </c>
      <c r="C25" s="58"/>
      <c r="D25" s="37">
        <f t="shared" si="1"/>
      </c>
      <c r="E25" s="38">
        <f t="shared" si="2"/>
      </c>
      <c r="F25" s="39">
        <f t="shared" si="3"/>
      </c>
      <c r="G25" s="40">
        <f t="shared" si="4"/>
      </c>
      <c r="H25" s="39">
        <f t="shared" si="5"/>
      </c>
      <c r="I25" s="140">
        <f t="shared" si="6"/>
      </c>
      <c r="J25" s="72"/>
      <c r="K25" s="73"/>
      <c r="L25" s="43">
        <f t="shared" si="7"/>
        <v>0</v>
      </c>
      <c r="M25" s="43">
        <f t="shared" si="8"/>
        <v>0</v>
      </c>
      <c r="N25" s="92">
        <f t="shared" si="9"/>
      </c>
      <c r="O25" s="76"/>
      <c r="P25" s="77"/>
      <c r="Q25" s="43">
        <f t="shared" si="10"/>
        <v>0</v>
      </c>
      <c r="R25" s="43">
        <f t="shared" si="11"/>
        <v>0</v>
      </c>
      <c r="S25" s="88">
        <f t="shared" si="12"/>
      </c>
      <c r="T25" s="85">
        <f t="shared" si="13"/>
        <v>0</v>
      </c>
      <c r="U25" s="89">
        <f t="shared" si="14"/>
      </c>
      <c r="V25" s="87" t="e">
        <f t="shared" si="15"/>
        <v>#VALUE!</v>
      </c>
      <c r="W25" s="142">
        <f t="shared" si="16"/>
      </c>
      <c r="X25" s="1"/>
    </row>
    <row r="26" spans="1:24" s="34" customFormat="1" ht="15" customHeight="1">
      <c r="A26" s="46">
        <f t="shared" si="17"/>
      </c>
      <c r="B26" s="41">
        <f t="shared" si="0"/>
      </c>
      <c r="C26" s="58"/>
      <c r="D26" s="37">
        <f t="shared" si="1"/>
      </c>
      <c r="E26" s="38">
        <f t="shared" si="2"/>
      </c>
      <c r="F26" s="39">
        <f t="shared" si="3"/>
      </c>
      <c r="G26" s="40">
        <f t="shared" si="4"/>
      </c>
      <c r="H26" s="39">
        <f t="shared" si="5"/>
      </c>
      <c r="I26" s="140">
        <f t="shared" si="6"/>
      </c>
      <c r="J26" s="72"/>
      <c r="K26" s="73"/>
      <c r="L26" s="43">
        <f t="shared" si="7"/>
        <v>0</v>
      </c>
      <c r="M26" s="43">
        <f t="shared" si="8"/>
        <v>0</v>
      </c>
      <c r="N26" s="92">
        <f t="shared" si="9"/>
      </c>
      <c r="O26" s="76"/>
      <c r="P26" s="77"/>
      <c r="Q26" s="43">
        <f t="shared" si="10"/>
        <v>0</v>
      </c>
      <c r="R26" s="43">
        <f t="shared" si="11"/>
        <v>0</v>
      </c>
      <c r="S26" s="88">
        <f t="shared" si="12"/>
      </c>
      <c r="T26" s="85">
        <f t="shared" si="13"/>
        <v>0</v>
      </c>
      <c r="U26" s="89">
        <f t="shared" si="14"/>
      </c>
      <c r="V26" s="87" t="e">
        <f t="shared" si="15"/>
        <v>#VALUE!</v>
      </c>
      <c r="W26" s="142">
        <f t="shared" si="16"/>
      </c>
      <c r="X26" s="1"/>
    </row>
    <row r="27" spans="1:24" s="34" customFormat="1" ht="15" customHeight="1">
      <c r="A27" s="46">
        <f t="shared" si="17"/>
      </c>
      <c r="B27" s="41">
        <f t="shared" si="0"/>
      </c>
      <c r="C27" s="58"/>
      <c r="D27" s="37">
        <f t="shared" si="1"/>
      </c>
      <c r="E27" s="38">
        <f t="shared" si="2"/>
      </c>
      <c r="F27" s="39">
        <f t="shared" si="3"/>
      </c>
      <c r="G27" s="40">
        <f t="shared" si="4"/>
      </c>
      <c r="H27" s="39">
        <f t="shared" si="5"/>
      </c>
      <c r="I27" s="140">
        <f t="shared" si="6"/>
      </c>
      <c r="J27" s="72"/>
      <c r="K27" s="73"/>
      <c r="L27" s="43">
        <f t="shared" si="7"/>
        <v>0</v>
      </c>
      <c r="M27" s="43">
        <f t="shared" si="8"/>
        <v>0</v>
      </c>
      <c r="N27" s="92">
        <f t="shared" si="9"/>
      </c>
      <c r="O27" s="76"/>
      <c r="P27" s="77"/>
      <c r="Q27" s="43">
        <f t="shared" si="10"/>
        <v>0</v>
      </c>
      <c r="R27" s="43">
        <f t="shared" si="11"/>
        <v>0</v>
      </c>
      <c r="S27" s="88">
        <f t="shared" si="12"/>
      </c>
      <c r="T27" s="85">
        <f t="shared" si="13"/>
        <v>0</v>
      </c>
      <c r="U27" s="89">
        <f t="shared" si="14"/>
      </c>
      <c r="V27" s="87" t="e">
        <f t="shared" si="15"/>
        <v>#VALUE!</v>
      </c>
      <c r="W27" s="142">
        <f t="shared" si="16"/>
      </c>
      <c r="X27" s="1"/>
    </row>
    <row r="28" spans="1:24" s="34" customFormat="1" ht="15" customHeight="1">
      <c r="A28" s="46">
        <f t="shared" si="17"/>
      </c>
      <c r="B28" s="41">
        <f t="shared" si="0"/>
      </c>
      <c r="C28" s="58"/>
      <c r="D28" s="37">
        <f t="shared" si="1"/>
      </c>
      <c r="E28" s="38">
        <f t="shared" si="2"/>
      </c>
      <c r="F28" s="39">
        <f t="shared" si="3"/>
      </c>
      <c r="G28" s="40">
        <f t="shared" si="4"/>
      </c>
      <c r="H28" s="39">
        <f t="shared" si="5"/>
      </c>
      <c r="I28" s="140">
        <f t="shared" si="6"/>
      </c>
      <c r="J28" s="72"/>
      <c r="K28" s="73"/>
      <c r="L28" s="43">
        <f t="shared" si="7"/>
        <v>0</v>
      </c>
      <c r="M28" s="43">
        <f t="shared" si="8"/>
        <v>0</v>
      </c>
      <c r="N28" s="92">
        <f t="shared" si="9"/>
      </c>
      <c r="O28" s="76"/>
      <c r="P28" s="77"/>
      <c r="Q28" s="43">
        <f t="shared" si="10"/>
        <v>0</v>
      </c>
      <c r="R28" s="43">
        <f t="shared" si="11"/>
        <v>0</v>
      </c>
      <c r="S28" s="88">
        <f t="shared" si="12"/>
      </c>
      <c r="T28" s="85">
        <f t="shared" si="13"/>
        <v>0</v>
      </c>
      <c r="U28" s="89">
        <f t="shared" si="14"/>
      </c>
      <c r="V28" s="87" t="e">
        <f t="shared" si="15"/>
        <v>#VALUE!</v>
      </c>
      <c r="W28" s="142">
        <f t="shared" si="16"/>
      </c>
      <c r="X28" s="1"/>
    </row>
    <row r="29" spans="1:24" s="34" customFormat="1" ht="15" customHeight="1">
      <c r="A29" s="46">
        <f t="shared" si="17"/>
      </c>
      <c r="B29" s="41">
        <f t="shared" si="0"/>
      </c>
      <c r="C29" s="58"/>
      <c r="D29" s="37">
        <f t="shared" si="1"/>
      </c>
      <c r="E29" s="38">
        <f t="shared" si="2"/>
      </c>
      <c r="F29" s="39">
        <f t="shared" si="3"/>
      </c>
      <c r="G29" s="40">
        <f t="shared" si="4"/>
      </c>
      <c r="H29" s="39">
        <f t="shared" si="5"/>
      </c>
      <c r="I29" s="140">
        <f t="shared" si="6"/>
      </c>
      <c r="J29" s="72"/>
      <c r="K29" s="73"/>
      <c r="L29" s="43">
        <f t="shared" si="7"/>
        <v>0</v>
      </c>
      <c r="M29" s="43">
        <f t="shared" si="8"/>
        <v>0</v>
      </c>
      <c r="N29" s="92">
        <f t="shared" si="9"/>
      </c>
      <c r="O29" s="76"/>
      <c r="P29" s="77"/>
      <c r="Q29" s="43">
        <f t="shared" si="10"/>
        <v>0</v>
      </c>
      <c r="R29" s="43">
        <f t="shared" si="11"/>
        <v>0</v>
      </c>
      <c r="S29" s="88">
        <f t="shared" si="12"/>
      </c>
      <c r="T29" s="85">
        <f t="shared" si="13"/>
        <v>0</v>
      </c>
      <c r="U29" s="89">
        <f t="shared" si="14"/>
      </c>
      <c r="V29" s="87" t="e">
        <f t="shared" si="15"/>
        <v>#VALUE!</v>
      </c>
      <c r="W29" s="142">
        <f t="shared" si="16"/>
      </c>
      <c r="X29" s="1"/>
    </row>
    <row r="30" spans="1:24" s="34" customFormat="1" ht="15" customHeight="1">
      <c r="A30" s="46">
        <f t="shared" si="17"/>
      </c>
      <c r="B30" s="41">
        <f t="shared" si="0"/>
      </c>
      <c r="C30" s="58"/>
      <c r="D30" s="37">
        <f t="shared" si="1"/>
      </c>
      <c r="E30" s="38">
        <f t="shared" si="2"/>
      </c>
      <c r="F30" s="39">
        <f t="shared" si="3"/>
      </c>
      <c r="G30" s="40">
        <f t="shared" si="4"/>
      </c>
      <c r="H30" s="39">
        <f t="shared" si="5"/>
      </c>
      <c r="I30" s="140">
        <f t="shared" si="6"/>
      </c>
      <c r="J30" s="72"/>
      <c r="K30" s="73"/>
      <c r="L30" s="43">
        <f t="shared" si="7"/>
        <v>0</v>
      </c>
      <c r="M30" s="43">
        <f t="shared" si="8"/>
        <v>0</v>
      </c>
      <c r="N30" s="92">
        <f t="shared" si="9"/>
      </c>
      <c r="O30" s="76"/>
      <c r="P30" s="77"/>
      <c r="Q30" s="43">
        <f t="shared" si="10"/>
        <v>0</v>
      </c>
      <c r="R30" s="43">
        <f t="shared" si="11"/>
        <v>0</v>
      </c>
      <c r="S30" s="88">
        <f t="shared" si="12"/>
      </c>
      <c r="T30" s="85">
        <f t="shared" si="13"/>
        <v>0</v>
      </c>
      <c r="U30" s="89">
        <f t="shared" si="14"/>
      </c>
      <c r="V30" s="87" t="e">
        <f t="shared" si="15"/>
        <v>#VALUE!</v>
      </c>
      <c r="W30" s="142">
        <f t="shared" si="16"/>
      </c>
      <c r="X30" s="1"/>
    </row>
    <row r="31" spans="1:24" s="34" customFormat="1" ht="15" customHeight="1">
      <c r="A31" s="46">
        <f t="shared" si="17"/>
      </c>
      <c r="B31" s="41">
        <f t="shared" si="0"/>
      </c>
      <c r="C31" s="58"/>
      <c r="D31" s="37">
        <f t="shared" si="1"/>
      </c>
      <c r="E31" s="38">
        <f t="shared" si="2"/>
      </c>
      <c r="F31" s="39">
        <f t="shared" si="3"/>
      </c>
      <c r="G31" s="40">
        <f t="shared" si="4"/>
      </c>
      <c r="H31" s="39">
        <f t="shared" si="5"/>
      </c>
      <c r="I31" s="140">
        <f t="shared" si="6"/>
      </c>
      <c r="J31" s="72"/>
      <c r="K31" s="73"/>
      <c r="L31" s="43">
        <f t="shared" si="7"/>
        <v>0</v>
      </c>
      <c r="M31" s="43">
        <f t="shared" si="8"/>
        <v>0</v>
      </c>
      <c r="N31" s="92">
        <f t="shared" si="9"/>
      </c>
      <c r="O31" s="76"/>
      <c r="P31" s="77"/>
      <c r="Q31" s="43">
        <f t="shared" si="10"/>
        <v>0</v>
      </c>
      <c r="R31" s="43">
        <f t="shared" si="11"/>
        <v>0</v>
      </c>
      <c r="S31" s="88">
        <f t="shared" si="12"/>
      </c>
      <c r="T31" s="85">
        <f t="shared" si="13"/>
        <v>0</v>
      </c>
      <c r="U31" s="89">
        <f t="shared" si="14"/>
      </c>
      <c r="V31" s="87" t="e">
        <f t="shared" si="15"/>
        <v>#VALUE!</v>
      </c>
      <c r="W31" s="142">
        <f t="shared" si="16"/>
      </c>
      <c r="X31" s="1"/>
    </row>
    <row r="32" spans="1:24" s="34" customFormat="1" ht="15" customHeight="1">
      <c r="A32" s="46">
        <f t="shared" si="17"/>
      </c>
      <c r="B32" s="41">
        <f t="shared" si="0"/>
      </c>
      <c r="C32" s="58"/>
      <c r="D32" s="37">
        <f t="shared" si="1"/>
      </c>
      <c r="E32" s="38">
        <f t="shared" si="2"/>
      </c>
      <c r="F32" s="39">
        <f t="shared" si="3"/>
      </c>
      <c r="G32" s="40">
        <f t="shared" si="4"/>
      </c>
      <c r="H32" s="39">
        <f t="shared" si="5"/>
      </c>
      <c r="I32" s="140">
        <f t="shared" si="6"/>
      </c>
      <c r="J32" s="72"/>
      <c r="K32" s="73"/>
      <c r="L32" s="43">
        <f t="shared" si="7"/>
        <v>0</v>
      </c>
      <c r="M32" s="43">
        <f t="shared" si="8"/>
        <v>0</v>
      </c>
      <c r="N32" s="92">
        <f t="shared" si="9"/>
      </c>
      <c r="O32" s="76"/>
      <c r="P32" s="77"/>
      <c r="Q32" s="43">
        <f t="shared" si="10"/>
        <v>0</v>
      </c>
      <c r="R32" s="43">
        <f t="shared" si="11"/>
        <v>0</v>
      </c>
      <c r="S32" s="88">
        <f t="shared" si="12"/>
      </c>
      <c r="T32" s="85">
        <f t="shared" si="13"/>
        <v>0</v>
      </c>
      <c r="U32" s="89">
        <f t="shared" si="14"/>
      </c>
      <c r="V32" s="87" t="e">
        <f t="shared" si="15"/>
        <v>#VALUE!</v>
      </c>
      <c r="W32" s="142">
        <f t="shared" si="16"/>
      </c>
      <c r="X32" s="1"/>
    </row>
    <row r="33" spans="1:24" s="34" customFormat="1" ht="15" customHeight="1">
      <c r="A33" s="46">
        <f t="shared" si="17"/>
      </c>
      <c r="B33" s="41">
        <f t="shared" si="0"/>
      </c>
      <c r="C33" s="58"/>
      <c r="D33" s="37">
        <f t="shared" si="1"/>
      </c>
      <c r="E33" s="38">
        <f t="shared" si="2"/>
      </c>
      <c r="F33" s="39">
        <f t="shared" si="3"/>
      </c>
      <c r="G33" s="40">
        <f t="shared" si="4"/>
      </c>
      <c r="H33" s="39">
        <f t="shared" si="5"/>
      </c>
      <c r="I33" s="140">
        <f t="shared" si="6"/>
      </c>
      <c r="J33" s="72"/>
      <c r="K33" s="73"/>
      <c r="L33" s="43">
        <f t="shared" si="7"/>
        <v>0</v>
      </c>
      <c r="M33" s="43">
        <f t="shared" si="8"/>
        <v>0</v>
      </c>
      <c r="N33" s="92">
        <f t="shared" si="9"/>
      </c>
      <c r="O33" s="76"/>
      <c r="P33" s="77"/>
      <c r="Q33" s="43">
        <f t="shared" si="10"/>
        <v>0</v>
      </c>
      <c r="R33" s="43">
        <f t="shared" si="11"/>
        <v>0</v>
      </c>
      <c r="S33" s="88">
        <f t="shared" si="12"/>
      </c>
      <c r="T33" s="85">
        <f t="shared" si="13"/>
        <v>0</v>
      </c>
      <c r="U33" s="89">
        <f t="shared" si="14"/>
      </c>
      <c r="V33" s="87" t="e">
        <f t="shared" si="15"/>
        <v>#VALUE!</v>
      </c>
      <c r="W33" s="142">
        <f t="shared" si="16"/>
      </c>
      <c r="X33" s="1"/>
    </row>
    <row r="34" spans="1:24" s="34" customFormat="1" ht="15" customHeight="1" thickBot="1">
      <c r="A34" s="121">
        <f>IF(ISBLANK(C34),"",#REF!+1)</f>
      </c>
      <c r="B34" s="122">
        <f t="shared" si="0"/>
      </c>
      <c r="C34" s="123"/>
      <c r="D34" s="124">
        <f t="shared" si="1"/>
      </c>
      <c r="E34" s="125">
        <f t="shared" si="2"/>
      </c>
      <c r="F34" s="126">
        <f t="shared" si="3"/>
      </c>
      <c r="G34" s="127">
        <f t="shared" si="4"/>
      </c>
      <c r="H34" s="126">
        <f t="shared" si="5"/>
      </c>
      <c r="I34" s="126">
        <f t="shared" si="6"/>
      </c>
      <c r="J34" s="128"/>
      <c r="K34" s="129"/>
      <c r="L34" s="130">
        <f t="shared" si="7"/>
        <v>0</v>
      </c>
      <c r="M34" s="130">
        <f t="shared" si="8"/>
        <v>0</v>
      </c>
      <c r="N34" s="131">
        <f t="shared" si="9"/>
      </c>
      <c r="O34" s="132"/>
      <c r="P34" s="133"/>
      <c r="Q34" s="130">
        <f t="shared" si="10"/>
        <v>0</v>
      </c>
      <c r="R34" s="130">
        <f t="shared" si="11"/>
        <v>0</v>
      </c>
      <c r="S34" s="134">
        <f t="shared" si="12"/>
      </c>
      <c r="T34" s="135">
        <f t="shared" si="13"/>
        <v>0</v>
      </c>
      <c r="U34" s="136">
        <f t="shared" si="14"/>
      </c>
      <c r="V34" s="137" t="e">
        <f t="shared" si="15"/>
        <v>#VALUE!</v>
      </c>
      <c r="W34" s="143">
        <f t="shared" si="16"/>
      </c>
      <c r="X34" s="1"/>
    </row>
  </sheetData>
  <sheetProtection/>
  <conditionalFormatting sqref="E5:E34">
    <cfRule type="expression" priority="1" dxfId="3" stopIfTrue="1">
      <formula>I5+H5=2</formula>
    </cfRule>
    <cfRule type="expression" priority="2" dxfId="9" stopIfTrue="1">
      <formula>H5=1</formula>
    </cfRule>
    <cfRule type="expression" priority="3" dxfId="1" stopIfTrue="1">
      <formula>I5=1</formula>
    </cfRule>
  </conditionalFormatting>
  <conditionalFormatting sqref="B5:B34">
    <cfRule type="cellIs" priority="4" dxfId="7" operator="equal" stopIfTrue="1">
      <formula>Goldplakette</formula>
    </cfRule>
    <cfRule type="cellIs" priority="5" dxfId="6" operator="equal" stopIfTrue="1">
      <formula>Silberplakette</formula>
    </cfRule>
    <cfRule type="cellIs" priority="6" dxfId="5" operator="equal" stopIfTrue="1">
      <formula>Bronzeplakette</formula>
    </cfRule>
  </conditionalFormatting>
  <conditionalFormatting sqref="F5:G34 D5:D34">
    <cfRule type="cellIs" priority="7" dxfId="0" operator="equal" stopIfTrue="1">
      <formula>0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r:id="rId2"/>
  <headerFooter alignWithMargins="0">
    <oddHeader>&amp;L&amp;"Arial,Fett Kursiv"&amp;12Klassen - Ergebnisliste</oddHeader>
    <oddFooter>&amp;L&amp;"Arial,Fett Kursiv"&amp;12&amp;D    &amp;T&amp;C&amp;"Arial,Fett Kursiv"&amp;12SPORTKOMMISSAR:&amp;R&amp;"Arial,Fett Kursiv"&amp;12 45:00,00 = a.d.W.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34"/>
  <dimension ref="A2:M52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6.28125" style="48" customWidth="1"/>
    <col min="2" max="2" width="6.421875" style="62" customWidth="1"/>
    <col min="3" max="3" width="9.7109375" style="0" customWidth="1"/>
    <col min="4" max="4" width="19.421875" style="0" customWidth="1"/>
    <col min="5" max="5" width="18.421875" style="0" customWidth="1"/>
    <col min="6" max="6" width="20.00390625" style="0" customWidth="1"/>
    <col min="7" max="8" width="10.7109375" style="0" hidden="1" customWidth="1"/>
    <col min="9" max="9" width="10.7109375" style="113" customWidth="1"/>
    <col min="10" max="10" width="10.7109375" style="146" hidden="1" customWidth="1"/>
    <col min="11" max="11" width="10.7109375" style="0" hidden="1" customWidth="1"/>
    <col min="12" max="12" width="10.7109375" style="0" customWidth="1"/>
  </cols>
  <sheetData>
    <row r="1" ht="15"/>
    <row r="2" ht="20.25">
      <c r="C2" s="105" t="str">
        <f>IF(ISBLANK(F4),"",VLOOKUP(F4,'Veranst.'!A:C,3,FALSE))</f>
        <v>51. Automobilslalom, MSC Jura </v>
      </c>
    </row>
    <row r="3" spans="1:8" ht="15">
      <c r="A3" s="44"/>
      <c r="B3" s="61"/>
      <c r="C3" s="1"/>
      <c r="D3" s="2"/>
      <c r="E3" s="2"/>
      <c r="F3" s="2"/>
      <c r="G3" s="2"/>
      <c r="H3" s="2"/>
    </row>
    <row r="4" spans="1:8" ht="23.25">
      <c r="A4" s="50" t="s">
        <v>67</v>
      </c>
      <c r="B4" s="63"/>
      <c r="E4" s="149">
        <f>SUM(K7:K51)</f>
        <v>6</v>
      </c>
      <c r="F4" s="150" t="s">
        <v>0</v>
      </c>
      <c r="G4" s="102"/>
      <c r="H4" s="102"/>
    </row>
    <row r="5" spans="1:8" ht="15.75" thickBot="1">
      <c r="A5" s="44"/>
      <c r="B5" s="61"/>
      <c r="C5" s="1"/>
      <c r="D5" s="2"/>
      <c r="E5" s="2"/>
      <c r="F5" s="2"/>
      <c r="G5" s="2"/>
      <c r="H5" s="2"/>
    </row>
    <row r="6" spans="1:10" s="35" customFormat="1" ht="15" thickBot="1">
      <c r="A6" s="103" t="s">
        <v>1</v>
      </c>
      <c r="B6" s="64" t="s">
        <v>3</v>
      </c>
      <c r="C6" s="4" t="s">
        <v>4</v>
      </c>
      <c r="D6" s="5" t="s">
        <v>5</v>
      </c>
      <c r="E6" s="5" t="s">
        <v>6</v>
      </c>
      <c r="F6" s="6" t="s">
        <v>7</v>
      </c>
      <c r="G6" s="56" t="s">
        <v>61</v>
      </c>
      <c r="H6" s="56" t="s">
        <v>65</v>
      </c>
      <c r="I6" s="112" t="s">
        <v>60</v>
      </c>
      <c r="J6" s="148"/>
    </row>
    <row r="7" spans="1:11" s="34" customFormat="1" ht="15" customHeight="1">
      <c r="A7" s="115">
        <f>IF(ISBLANK(B7),"",1)</f>
        <v>1</v>
      </c>
      <c r="B7" s="57">
        <v>17</v>
      </c>
      <c r="C7" s="37">
        <f aca="true" t="shared" si="0" ref="C7:C51">IF(ISBLANK(B7),"",VLOOKUP(B7,Starter_Feld,2,FALSE))</f>
        <v>0</v>
      </c>
      <c r="D7" s="38" t="str">
        <f aca="true" t="shared" si="1" ref="D7:D51">IF(ISBLANK(B7),"",VLOOKUP(B7,Starter_Feld,3,FALSE))</f>
        <v>Kattinger, Tim</v>
      </c>
      <c r="E7" s="39" t="str">
        <f aca="true" t="shared" si="2" ref="E7:E51">IF(ISBLANK(B7),"",VLOOKUP(B7,Starter_Feld,4,FALSE))</f>
        <v>MSC Jura</v>
      </c>
      <c r="F7" s="40" t="str">
        <f aca="true" t="shared" si="3" ref="F7:F51">IF(ISBLANK(B7),"",VLOOKUP(B7,Starter_Feld,5,FALSE))</f>
        <v>BMW E 30 318 i</v>
      </c>
      <c r="G7" s="39">
        <f aca="true" t="shared" si="4" ref="G7:G51">IF(ISBLANK(B7),"",VLOOKUP(B7,Starter_Feld,7,FALSE))</f>
        <v>1</v>
      </c>
      <c r="H7" s="39">
        <f aca="true" t="shared" si="5" ref="H7:H51">IF(ISBLANK(B7),"",VLOOKUP(B7,Starter_Feld,8,FALSE))</f>
        <v>0</v>
      </c>
      <c r="I7" s="119">
        <v>12.523809523809524</v>
      </c>
      <c r="J7" s="147">
        <f>IF(ISBLANK(B7),"",1)</f>
        <v>1</v>
      </c>
      <c r="K7" s="34">
        <f>IF(ISBLANK(B7),"",1)</f>
        <v>1</v>
      </c>
    </row>
    <row r="8" spans="1:11" s="34" customFormat="1" ht="15" customHeight="1">
      <c r="A8" s="116">
        <f>IF(ISBLANK(B8),"",IF(I7=I8,A7,A7+1))</f>
        <v>2</v>
      </c>
      <c r="B8" s="58">
        <v>217</v>
      </c>
      <c r="C8" s="37">
        <f t="shared" si="0"/>
        <v>0</v>
      </c>
      <c r="D8" s="38" t="str">
        <f t="shared" si="1"/>
        <v>Bayerlein, Manuel</v>
      </c>
      <c r="E8" s="39" t="str">
        <f t="shared" si="2"/>
        <v>MSC Jura</v>
      </c>
      <c r="F8" s="40" t="str">
        <f t="shared" si="3"/>
        <v>BMW 320 i</v>
      </c>
      <c r="G8" s="39">
        <f t="shared" si="4"/>
        <v>1</v>
      </c>
      <c r="H8" s="39">
        <f t="shared" si="5"/>
        <v>0</v>
      </c>
      <c r="I8" s="120">
        <v>8.714285714285714</v>
      </c>
      <c r="J8" s="147">
        <f>IF(ISBLANK(B8),"",J7+1)</f>
        <v>2</v>
      </c>
      <c r="K8" s="34">
        <f aca="true" t="shared" si="6" ref="K8:K51">IF(ISBLANK(B8),"",1)</f>
        <v>1</v>
      </c>
    </row>
    <row r="9" spans="1:11" s="34" customFormat="1" ht="15" customHeight="1">
      <c r="A9" s="116">
        <f>IF(ISBLANK(B9),"",IF(I8=I9,A8,A8+1))</f>
        <v>3</v>
      </c>
      <c r="B9" s="58">
        <v>155</v>
      </c>
      <c r="C9" s="37">
        <f t="shared" si="0"/>
        <v>16188</v>
      </c>
      <c r="D9" s="38" t="str">
        <f t="shared" si="1"/>
        <v>Werner, Verena</v>
      </c>
      <c r="E9" s="39" t="str">
        <f t="shared" si="2"/>
        <v>RST-Mittelfranken</v>
      </c>
      <c r="F9" s="40" t="str">
        <f t="shared" si="3"/>
        <v>BMW E36 318 ti</v>
      </c>
      <c r="G9" s="39">
        <f t="shared" si="4"/>
        <v>1</v>
      </c>
      <c r="H9" s="39">
        <f t="shared" si="5"/>
        <v>1</v>
      </c>
      <c r="I9" s="120">
        <v>7.761904761904763</v>
      </c>
      <c r="J9" s="147">
        <f aca="true" t="shared" si="7" ref="J9:J51">IF(ISBLANK(B9),"",J8+1)</f>
        <v>3</v>
      </c>
      <c r="K9" s="34">
        <f t="shared" si="6"/>
        <v>1</v>
      </c>
    </row>
    <row r="10" spans="1:11" s="34" customFormat="1" ht="15" customHeight="1">
      <c r="A10" s="116">
        <f>IF(ISBLANK(B10),"",IF(I9=I10,A9,A9+1))</f>
        <v>4</v>
      </c>
      <c r="B10" s="58">
        <v>317</v>
      </c>
      <c r="C10" s="37">
        <f t="shared" si="0"/>
        <v>0</v>
      </c>
      <c r="D10" s="38" t="str">
        <f t="shared" si="1"/>
        <v>Bornschlegl, Leopold</v>
      </c>
      <c r="E10" s="39" t="str">
        <f t="shared" si="2"/>
        <v>MSC Jura</v>
      </c>
      <c r="F10" s="40" t="str">
        <f t="shared" si="3"/>
        <v>BMW 320 i</v>
      </c>
      <c r="G10" s="39">
        <f t="shared" si="4"/>
        <v>1</v>
      </c>
      <c r="H10" s="39">
        <f t="shared" si="5"/>
        <v>0</v>
      </c>
      <c r="I10" s="120">
        <v>5.857142857142858</v>
      </c>
      <c r="J10" s="147">
        <f t="shared" si="7"/>
        <v>4</v>
      </c>
      <c r="K10" s="34">
        <f t="shared" si="6"/>
        <v>1</v>
      </c>
    </row>
    <row r="11" spans="1:11" s="34" customFormat="1" ht="15" customHeight="1">
      <c r="A11" s="116">
        <f aca="true" t="shared" si="8" ref="A11:A51">IF(ISBLANK(B11),"",IF(I10=I11,A10,A10+1))</f>
        <v>5</v>
      </c>
      <c r="B11" s="58">
        <v>57</v>
      </c>
      <c r="C11" s="37">
        <f t="shared" si="0"/>
        <v>0</v>
      </c>
      <c r="D11" s="38" t="str">
        <f t="shared" si="1"/>
        <v>Bohlig, Marcus</v>
      </c>
      <c r="E11" s="39" t="str">
        <f t="shared" si="2"/>
        <v>MSC Jura</v>
      </c>
      <c r="F11" s="40" t="str">
        <f t="shared" si="3"/>
        <v>VW Polo G40</v>
      </c>
      <c r="G11" s="39">
        <f t="shared" si="4"/>
        <v>1</v>
      </c>
      <c r="H11" s="39">
        <f t="shared" si="5"/>
        <v>0</v>
      </c>
      <c r="I11" s="120">
        <v>3.9523809523809526</v>
      </c>
      <c r="J11" s="147">
        <f t="shared" si="7"/>
        <v>5</v>
      </c>
      <c r="K11" s="34">
        <f t="shared" si="6"/>
        <v>1</v>
      </c>
    </row>
    <row r="12" spans="1:11" s="34" customFormat="1" ht="15" customHeight="1">
      <c r="A12" s="116">
        <f t="shared" si="8"/>
        <v>6</v>
      </c>
      <c r="B12" s="58">
        <v>37</v>
      </c>
      <c r="C12" s="37">
        <f t="shared" si="0"/>
        <v>0</v>
      </c>
      <c r="D12" s="38" t="str">
        <f t="shared" si="1"/>
        <v>Haberkern, Pia</v>
      </c>
      <c r="E12" s="39" t="str">
        <f t="shared" si="2"/>
        <v>MSC Jura</v>
      </c>
      <c r="F12" s="40" t="str">
        <f t="shared" si="3"/>
        <v>Opel Astra GSI</v>
      </c>
      <c r="G12" s="39">
        <f t="shared" si="4"/>
        <v>1</v>
      </c>
      <c r="H12" s="39">
        <f t="shared" si="5"/>
        <v>1</v>
      </c>
      <c r="I12" s="120">
        <v>3</v>
      </c>
      <c r="J12" s="147">
        <f t="shared" si="7"/>
        <v>6</v>
      </c>
      <c r="K12" s="34">
        <f t="shared" si="6"/>
        <v>1</v>
      </c>
    </row>
    <row r="13" spans="1:11" s="34" customFormat="1" ht="15" customHeight="1">
      <c r="A13" s="116">
        <f t="shared" si="8"/>
      </c>
      <c r="B13" s="58"/>
      <c r="C13" s="37">
        <f t="shared" si="0"/>
      </c>
      <c r="D13" s="38">
        <f t="shared" si="1"/>
      </c>
      <c r="E13" s="39">
        <f t="shared" si="2"/>
      </c>
      <c r="F13" s="40">
        <f t="shared" si="3"/>
      </c>
      <c r="G13" s="39">
        <f t="shared" si="4"/>
      </c>
      <c r="H13" s="39">
        <f t="shared" si="5"/>
      </c>
      <c r="I13" s="120"/>
      <c r="J13" s="147">
        <f t="shared" si="7"/>
      </c>
      <c r="K13" s="34">
        <f t="shared" si="6"/>
      </c>
    </row>
    <row r="14" spans="1:11" s="34" customFormat="1" ht="15" customHeight="1">
      <c r="A14" s="116">
        <f t="shared" si="8"/>
      </c>
      <c r="B14" s="58"/>
      <c r="C14" s="37">
        <f t="shared" si="0"/>
      </c>
      <c r="D14" s="38">
        <f t="shared" si="1"/>
      </c>
      <c r="E14" s="39">
        <f t="shared" si="2"/>
      </c>
      <c r="F14" s="40">
        <f t="shared" si="3"/>
      </c>
      <c r="G14" s="39">
        <f t="shared" si="4"/>
      </c>
      <c r="H14" s="39">
        <f t="shared" si="5"/>
      </c>
      <c r="I14" s="120"/>
      <c r="J14" s="147">
        <f t="shared" si="7"/>
      </c>
      <c r="K14" s="34">
        <f t="shared" si="6"/>
      </c>
    </row>
    <row r="15" spans="1:11" s="34" customFormat="1" ht="15" customHeight="1">
      <c r="A15" s="116">
        <f t="shared" si="8"/>
      </c>
      <c r="B15" s="58"/>
      <c r="C15" s="37">
        <f t="shared" si="0"/>
      </c>
      <c r="D15" s="38">
        <f t="shared" si="1"/>
      </c>
      <c r="E15" s="39">
        <f t="shared" si="2"/>
      </c>
      <c r="F15" s="40">
        <f t="shared" si="3"/>
      </c>
      <c r="G15" s="39">
        <f t="shared" si="4"/>
      </c>
      <c r="H15" s="39">
        <f t="shared" si="5"/>
      </c>
      <c r="I15" s="120"/>
      <c r="J15" s="147">
        <f t="shared" si="7"/>
      </c>
      <c r="K15" s="34">
        <f t="shared" si="6"/>
      </c>
    </row>
    <row r="16" spans="1:11" s="34" customFormat="1" ht="15" customHeight="1">
      <c r="A16" s="116">
        <f t="shared" si="8"/>
      </c>
      <c r="B16" s="58"/>
      <c r="C16" s="37">
        <f t="shared" si="0"/>
      </c>
      <c r="D16" s="38">
        <f t="shared" si="1"/>
      </c>
      <c r="E16" s="39">
        <f t="shared" si="2"/>
      </c>
      <c r="F16" s="40">
        <f t="shared" si="3"/>
      </c>
      <c r="G16" s="39">
        <f t="shared" si="4"/>
      </c>
      <c r="H16" s="39">
        <f t="shared" si="5"/>
      </c>
      <c r="I16" s="120"/>
      <c r="J16" s="147">
        <f t="shared" si="7"/>
      </c>
      <c r="K16" s="34">
        <f t="shared" si="6"/>
      </c>
    </row>
    <row r="17" spans="1:11" s="34" customFormat="1" ht="15" customHeight="1">
      <c r="A17" s="116">
        <f t="shared" si="8"/>
      </c>
      <c r="B17" s="58"/>
      <c r="C17" s="37">
        <f t="shared" si="0"/>
      </c>
      <c r="D17" s="38">
        <f t="shared" si="1"/>
      </c>
      <c r="E17" s="39">
        <f t="shared" si="2"/>
      </c>
      <c r="F17" s="40">
        <f t="shared" si="3"/>
      </c>
      <c r="G17" s="39">
        <f t="shared" si="4"/>
      </c>
      <c r="H17" s="39">
        <f t="shared" si="5"/>
      </c>
      <c r="I17" s="120"/>
      <c r="J17" s="147">
        <f t="shared" si="7"/>
      </c>
      <c r="K17" s="34">
        <f t="shared" si="6"/>
      </c>
    </row>
    <row r="18" spans="1:11" s="34" customFormat="1" ht="15" customHeight="1">
      <c r="A18" s="116">
        <f t="shared" si="8"/>
      </c>
      <c r="B18" s="58"/>
      <c r="C18" s="37">
        <f t="shared" si="0"/>
      </c>
      <c r="D18" s="38">
        <f t="shared" si="1"/>
      </c>
      <c r="E18" s="39">
        <f t="shared" si="2"/>
      </c>
      <c r="F18" s="40">
        <f t="shared" si="3"/>
      </c>
      <c r="G18" s="39">
        <f t="shared" si="4"/>
      </c>
      <c r="H18" s="39">
        <f t="shared" si="5"/>
      </c>
      <c r="I18" s="120"/>
      <c r="J18" s="147">
        <f t="shared" si="7"/>
      </c>
      <c r="K18" s="34">
        <f t="shared" si="6"/>
      </c>
    </row>
    <row r="19" spans="1:11" s="34" customFormat="1" ht="15" customHeight="1">
      <c r="A19" s="116">
        <f t="shared" si="8"/>
      </c>
      <c r="B19" s="58"/>
      <c r="C19" s="37">
        <f t="shared" si="0"/>
      </c>
      <c r="D19" s="38">
        <f t="shared" si="1"/>
      </c>
      <c r="E19" s="39">
        <f t="shared" si="2"/>
      </c>
      <c r="F19" s="40">
        <f t="shared" si="3"/>
      </c>
      <c r="G19" s="39">
        <f t="shared" si="4"/>
      </c>
      <c r="H19" s="39">
        <f t="shared" si="5"/>
      </c>
      <c r="I19" s="120"/>
      <c r="J19" s="147">
        <f t="shared" si="7"/>
      </c>
      <c r="K19" s="34">
        <f t="shared" si="6"/>
      </c>
    </row>
    <row r="20" spans="1:11" s="34" customFormat="1" ht="15" customHeight="1">
      <c r="A20" s="116">
        <f t="shared" si="8"/>
      </c>
      <c r="B20" s="58"/>
      <c r="C20" s="37">
        <f t="shared" si="0"/>
      </c>
      <c r="D20" s="38">
        <f t="shared" si="1"/>
      </c>
      <c r="E20" s="39">
        <f t="shared" si="2"/>
      </c>
      <c r="F20" s="40">
        <f t="shared" si="3"/>
      </c>
      <c r="G20" s="39">
        <f t="shared" si="4"/>
      </c>
      <c r="H20" s="39">
        <f t="shared" si="5"/>
      </c>
      <c r="I20" s="120"/>
      <c r="J20" s="147">
        <f t="shared" si="7"/>
      </c>
      <c r="K20" s="34">
        <f t="shared" si="6"/>
      </c>
    </row>
    <row r="21" spans="1:11" s="34" customFormat="1" ht="15" customHeight="1">
      <c r="A21" s="116">
        <f t="shared" si="8"/>
      </c>
      <c r="B21" s="58"/>
      <c r="C21" s="37">
        <f t="shared" si="0"/>
      </c>
      <c r="D21" s="38">
        <f t="shared" si="1"/>
      </c>
      <c r="E21" s="39">
        <f t="shared" si="2"/>
      </c>
      <c r="F21" s="40">
        <f t="shared" si="3"/>
      </c>
      <c r="G21" s="39">
        <f t="shared" si="4"/>
      </c>
      <c r="H21" s="39">
        <f t="shared" si="5"/>
      </c>
      <c r="I21" s="120"/>
      <c r="J21" s="147">
        <f t="shared" si="7"/>
      </c>
      <c r="K21" s="34">
        <f t="shared" si="6"/>
      </c>
    </row>
    <row r="22" spans="1:11" s="34" customFormat="1" ht="15" customHeight="1">
      <c r="A22" s="116">
        <f t="shared" si="8"/>
      </c>
      <c r="B22" s="58"/>
      <c r="C22" s="37">
        <f t="shared" si="0"/>
      </c>
      <c r="D22" s="38">
        <f t="shared" si="1"/>
      </c>
      <c r="E22" s="39">
        <f t="shared" si="2"/>
      </c>
      <c r="F22" s="40">
        <f t="shared" si="3"/>
      </c>
      <c r="G22" s="39">
        <f t="shared" si="4"/>
      </c>
      <c r="H22" s="39">
        <f t="shared" si="5"/>
      </c>
      <c r="I22" s="120"/>
      <c r="J22" s="147">
        <f t="shared" si="7"/>
      </c>
      <c r="K22" s="34">
        <f t="shared" si="6"/>
      </c>
    </row>
    <row r="23" spans="1:11" s="34" customFormat="1" ht="15" customHeight="1">
      <c r="A23" s="116">
        <f t="shared" si="8"/>
      </c>
      <c r="B23" s="58"/>
      <c r="C23" s="37">
        <f t="shared" si="0"/>
      </c>
      <c r="D23" s="38">
        <f t="shared" si="1"/>
      </c>
      <c r="E23" s="39">
        <f t="shared" si="2"/>
      </c>
      <c r="F23" s="40">
        <f t="shared" si="3"/>
      </c>
      <c r="G23" s="39">
        <f t="shared" si="4"/>
      </c>
      <c r="H23" s="39">
        <f t="shared" si="5"/>
      </c>
      <c r="I23" s="120"/>
      <c r="J23" s="147">
        <f t="shared" si="7"/>
      </c>
      <c r="K23" s="34">
        <f t="shared" si="6"/>
      </c>
    </row>
    <row r="24" spans="1:13" s="34" customFormat="1" ht="15" customHeight="1">
      <c r="A24" s="116">
        <f t="shared" si="8"/>
      </c>
      <c r="B24" s="58"/>
      <c r="C24" s="37">
        <f t="shared" si="0"/>
      </c>
      <c r="D24" s="38">
        <f t="shared" si="1"/>
      </c>
      <c r="E24" s="39">
        <f t="shared" si="2"/>
      </c>
      <c r="F24" s="40">
        <f t="shared" si="3"/>
      </c>
      <c r="G24" s="39">
        <f t="shared" si="4"/>
      </c>
      <c r="H24" s="39">
        <f t="shared" si="5"/>
      </c>
      <c r="I24" s="120"/>
      <c r="J24" s="147">
        <f t="shared" si="7"/>
      </c>
      <c r="K24" s="34">
        <f t="shared" si="6"/>
      </c>
      <c r="M24" s="117">
        <f>IF(Teilnehmer!G1=Nachwuchswertung!E4,"","Fehler bei Anzahl!")</f>
      </c>
    </row>
    <row r="25" spans="1:11" s="34" customFormat="1" ht="15" customHeight="1">
      <c r="A25" s="116">
        <f t="shared" si="8"/>
      </c>
      <c r="B25" s="58"/>
      <c r="C25" s="37">
        <f t="shared" si="0"/>
      </c>
      <c r="D25" s="38">
        <f t="shared" si="1"/>
      </c>
      <c r="E25" s="39">
        <f t="shared" si="2"/>
      </c>
      <c r="F25" s="40">
        <f t="shared" si="3"/>
      </c>
      <c r="G25" s="39">
        <f t="shared" si="4"/>
      </c>
      <c r="H25" s="39">
        <f t="shared" si="5"/>
      </c>
      <c r="I25" s="120"/>
      <c r="J25" s="147">
        <f t="shared" si="7"/>
      </c>
      <c r="K25" s="34">
        <f t="shared" si="6"/>
      </c>
    </row>
    <row r="26" spans="1:11" s="34" customFormat="1" ht="15" customHeight="1">
      <c r="A26" s="116">
        <f t="shared" si="8"/>
      </c>
      <c r="B26" s="58"/>
      <c r="C26" s="37">
        <f t="shared" si="0"/>
      </c>
      <c r="D26" s="38">
        <f t="shared" si="1"/>
      </c>
      <c r="E26" s="39">
        <f t="shared" si="2"/>
      </c>
      <c r="F26" s="40">
        <f t="shared" si="3"/>
      </c>
      <c r="G26" s="39">
        <f t="shared" si="4"/>
      </c>
      <c r="H26" s="39">
        <f t="shared" si="5"/>
      </c>
      <c r="I26" s="120"/>
      <c r="J26" s="147">
        <f t="shared" si="7"/>
      </c>
      <c r="K26" s="34">
        <f t="shared" si="6"/>
      </c>
    </row>
    <row r="27" spans="1:11" s="34" customFormat="1" ht="15" customHeight="1">
      <c r="A27" s="116">
        <f t="shared" si="8"/>
      </c>
      <c r="B27" s="58"/>
      <c r="C27" s="37">
        <f t="shared" si="0"/>
      </c>
      <c r="D27" s="38">
        <f t="shared" si="1"/>
      </c>
      <c r="E27" s="39">
        <f t="shared" si="2"/>
      </c>
      <c r="F27" s="40">
        <f t="shared" si="3"/>
      </c>
      <c r="G27" s="39">
        <f t="shared" si="4"/>
      </c>
      <c r="H27" s="39">
        <f t="shared" si="5"/>
      </c>
      <c r="I27" s="120"/>
      <c r="J27" s="147">
        <f t="shared" si="7"/>
      </c>
      <c r="K27" s="34">
        <f t="shared" si="6"/>
      </c>
    </row>
    <row r="28" spans="1:11" s="34" customFormat="1" ht="15" customHeight="1">
      <c r="A28" s="116">
        <f t="shared" si="8"/>
      </c>
      <c r="B28" s="58"/>
      <c r="C28" s="37">
        <f t="shared" si="0"/>
      </c>
      <c r="D28" s="38">
        <f t="shared" si="1"/>
      </c>
      <c r="E28" s="39">
        <f t="shared" si="2"/>
      </c>
      <c r="F28" s="40">
        <f t="shared" si="3"/>
      </c>
      <c r="G28" s="39">
        <f t="shared" si="4"/>
      </c>
      <c r="H28" s="39">
        <f t="shared" si="5"/>
      </c>
      <c r="I28" s="120"/>
      <c r="J28" s="147">
        <f t="shared" si="7"/>
      </c>
      <c r="K28" s="34">
        <f t="shared" si="6"/>
      </c>
    </row>
    <row r="29" spans="1:11" s="34" customFormat="1" ht="15" customHeight="1">
      <c r="A29" s="116">
        <f t="shared" si="8"/>
      </c>
      <c r="B29" s="58"/>
      <c r="C29" s="37">
        <f t="shared" si="0"/>
      </c>
      <c r="D29" s="38">
        <f t="shared" si="1"/>
      </c>
      <c r="E29" s="39">
        <f t="shared" si="2"/>
      </c>
      <c r="F29" s="40">
        <f t="shared" si="3"/>
      </c>
      <c r="G29" s="39">
        <f t="shared" si="4"/>
      </c>
      <c r="H29" s="39">
        <f t="shared" si="5"/>
      </c>
      <c r="I29" s="120"/>
      <c r="J29" s="147">
        <f t="shared" si="7"/>
      </c>
      <c r="K29" s="34">
        <f t="shared" si="6"/>
      </c>
    </row>
    <row r="30" spans="1:11" s="34" customFormat="1" ht="15" customHeight="1">
      <c r="A30" s="116">
        <f t="shared" si="8"/>
      </c>
      <c r="B30" s="58"/>
      <c r="C30" s="37">
        <f t="shared" si="0"/>
      </c>
      <c r="D30" s="38">
        <f t="shared" si="1"/>
      </c>
      <c r="E30" s="39">
        <f t="shared" si="2"/>
      </c>
      <c r="F30" s="40">
        <f t="shared" si="3"/>
      </c>
      <c r="G30" s="39">
        <f t="shared" si="4"/>
      </c>
      <c r="H30" s="39">
        <f t="shared" si="5"/>
      </c>
      <c r="I30" s="120"/>
      <c r="J30" s="147">
        <f t="shared" si="7"/>
      </c>
      <c r="K30" s="34">
        <f t="shared" si="6"/>
      </c>
    </row>
    <row r="31" spans="1:11" s="34" customFormat="1" ht="15" customHeight="1">
      <c r="A31" s="116">
        <f t="shared" si="8"/>
      </c>
      <c r="B31" s="58"/>
      <c r="C31" s="37">
        <f t="shared" si="0"/>
      </c>
      <c r="D31" s="38">
        <f t="shared" si="1"/>
      </c>
      <c r="E31" s="39">
        <f t="shared" si="2"/>
      </c>
      <c r="F31" s="40">
        <f t="shared" si="3"/>
      </c>
      <c r="G31" s="39">
        <f t="shared" si="4"/>
      </c>
      <c r="H31" s="39">
        <f t="shared" si="5"/>
      </c>
      <c r="I31" s="120"/>
      <c r="J31" s="147">
        <f t="shared" si="7"/>
      </c>
      <c r="K31" s="34">
        <f t="shared" si="6"/>
      </c>
    </row>
    <row r="32" spans="1:11" s="34" customFormat="1" ht="15" customHeight="1">
      <c r="A32" s="116">
        <f t="shared" si="8"/>
      </c>
      <c r="B32" s="58"/>
      <c r="C32" s="37">
        <f t="shared" si="0"/>
      </c>
      <c r="D32" s="38">
        <f t="shared" si="1"/>
      </c>
      <c r="E32" s="39">
        <f t="shared" si="2"/>
      </c>
      <c r="F32" s="40">
        <f t="shared" si="3"/>
      </c>
      <c r="G32" s="39">
        <f t="shared" si="4"/>
      </c>
      <c r="H32" s="39">
        <f t="shared" si="5"/>
      </c>
      <c r="I32" s="120"/>
      <c r="J32" s="147">
        <f t="shared" si="7"/>
      </c>
      <c r="K32" s="34">
        <f t="shared" si="6"/>
      </c>
    </row>
    <row r="33" spans="1:11" s="34" customFormat="1" ht="15" customHeight="1">
      <c r="A33" s="116">
        <f t="shared" si="8"/>
      </c>
      <c r="B33" s="58"/>
      <c r="C33" s="37">
        <f t="shared" si="0"/>
      </c>
      <c r="D33" s="38">
        <f t="shared" si="1"/>
      </c>
      <c r="E33" s="39">
        <f t="shared" si="2"/>
      </c>
      <c r="F33" s="40">
        <f t="shared" si="3"/>
      </c>
      <c r="G33" s="39">
        <f t="shared" si="4"/>
      </c>
      <c r="H33" s="39">
        <f t="shared" si="5"/>
      </c>
      <c r="I33" s="120"/>
      <c r="J33" s="147">
        <f t="shared" si="7"/>
      </c>
      <c r="K33" s="34">
        <f t="shared" si="6"/>
      </c>
    </row>
    <row r="34" spans="1:11" s="34" customFormat="1" ht="15" customHeight="1">
      <c r="A34" s="116">
        <f t="shared" si="8"/>
      </c>
      <c r="B34" s="58"/>
      <c r="C34" s="37">
        <f t="shared" si="0"/>
      </c>
      <c r="D34" s="38">
        <f t="shared" si="1"/>
      </c>
      <c r="E34" s="39">
        <f t="shared" si="2"/>
      </c>
      <c r="F34" s="40">
        <f t="shared" si="3"/>
      </c>
      <c r="G34" s="39">
        <f t="shared" si="4"/>
      </c>
      <c r="H34" s="39">
        <f t="shared" si="5"/>
      </c>
      <c r="I34" s="120"/>
      <c r="J34" s="147">
        <f t="shared" si="7"/>
      </c>
      <c r="K34" s="34">
        <f t="shared" si="6"/>
      </c>
    </row>
    <row r="35" spans="1:11" s="34" customFormat="1" ht="15" customHeight="1">
      <c r="A35" s="116">
        <f t="shared" si="8"/>
      </c>
      <c r="B35" s="58"/>
      <c r="C35" s="37">
        <f t="shared" si="0"/>
      </c>
      <c r="D35" s="38">
        <f t="shared" si="1"/>
      </c>
      <c r="E35" s="39">
        <f t="shared" si="2"/>
      </c>
      <c r="F35" s="40">
        <f t="shared" si="3"/>
      </c>
      <c r="G35" s="39">
        <f t="shared" si="4"/>
      </c>
      <c r="H35" s="39">
        <f t="shared" si="5"/>
      </c>
      <c r="I35" s="120"/>
      <c r="J35" s="147">
        <f t="shared" si="7"/>
      </c>
      <c r="K35" s="34">
        <f t="shared" si="6"/>
      </c>
    </row>
    <row r="36" spans="1:11" s="34" customFormat="1" ht="15" customHeight="1">
      <c r="A36" s="116">
        <f t="shared" si="8"/>
      </c>
      <c r="B36" s="58"/>
      <c r="C36" s="37">
        <f t="shared" si="0"/>
      </c>
      <c r="D36" s="38">
        <f t="shared" si="1"/>
      </c>
      <c r="E36" s="39">
        <f t="shared" si="2"/>
      </c>
      <c r="F36" s="40">
        <f t="shared" si="3"/>
      </c>
      <c r="G36" s="39">
        <f t="shared" si="4"/>
      </c>
      <c r="H36" s="39">
        <f t="shared" si="5"/>
      </c>
      <c r="I36" s="120"/>
      <c r="J36" s="147">
        <f t="shared" si="7"/>
      </c>
      <c r="K36" s="34">
        <f t="shared" si="6"/>
      </c>
    </row>
    <row r="37" spans="1:11" ht="15" customHeight="1">
      <c r="A37" s="116">
        <f t="shared" si="8"/>
      </c>
      <c r="B37" s="109"/>
      <c r="C37" s="110">
        <f t="shared" si="0"/>
      </c>
      <c r="D37" s="38">
        <f t="shared" si="1"/>
      </c>
      <c r="E37" s="38">
        <f t="shared" si="2"/>
      </c>
      <c r="F37" s="39">
        <f t="shared" si="3"/>
      </c>
      <c r="G37" s="39">
        <f t="shared" si="4"/>
      </c>
      <c r="H37" s="39">
        <f t="shared" si="5"/>
      </c>
      <c r="I37" s="120"/>
      <c r="J37" s="147">
        <f t="shared" si="7"/>
      </c>
      <c r="K37" s="34">
        <f t="shared" si="6"/>
      </c>
    </row>
    <row r="38" spans="1:11" ht="15" customHeight="1">
      <c r="A38" s="116">
        <f t="shared" si="8"/>
      </c>
      <c r="B38" s="109"/>
      <c r="C38" s="110">
        <f t="shared" si="0"/>
      </c>
      <c r="D38" s="38">
        <f t="shared" si="1"/>
      </c>
      <c r="E38" s="38">
        <f t="shared" si="2"/>
      </c>
      <c r="F38" s="39">
        <f t="shared" si="3"/>
      </c>
      <c r="G38" s="39">
        <f t="shared" si="4"/>
      </c>
      <c r="H38" s="39">
        <f t="shared" si="5"/>
      </c>
      <c r="I38" s="120"/>
      <c r="J38" s="147">
        <f t="shared" si="7"/>
      </c>
      <c r="K38" s="34">
        <f t="shared" si="6"/>
      </c>
    </row>
    <row r="39" spans="1:11" ht="15" customHeight="1">
      <c r="A39" s="116">
        <f t="shared" si="8"/>
      </c>
      <c r="B39" s="109"/>
      <c r="C39" s="110">
        <f t="shared" si="0"/>
      </c>
      <c r="D39" s="38">
        <f t="shared" si="1"/>
      </c>
      <c r="E39" s="38">
        <f t="shared" si="2"/>
      </c>
      <c r="F39" s="39">
        <f t="shared" si="3"/>
      </c>
      <c r="G39" s="39">
        <f t="shared" si="4"/>
      </c>
      <c r="H39" s="39">
        <f t="shared" si="5"/>
      </c>
      <c r="I39" s="120"/>
      <c r="J39" s="147">
        <f t="shared" si="7"/>
      </c>
      <c r="K39" s="34">
        <f t="shared" si="6"/>
      </c>
    </row>
    <row r="40" spans="1:11" ht="15" customHeight="1">
      <c r="A40" s="116">
        <f t="shared" si="8"/>
      </c>
      <c r="B40" s="109"/>
      <c r="C40" s="110">
        <f t="shared" si="0"/>
      </c>
      <c r="D40" s="38">
        <f t="shared" si="1"/>
      </c>
      <c r="E40" s="38">
        <f t="shared" si="2"/>
      </c>
      <c r="F40" s="39">
        <f t="shared" si="3"/>
      </c>
      <c r="G40" s="39">
        <f t="shared" si="4"/>
      </c>
      <c r="H40" s="39">
        <f t="shared" si="5"/>
      </c>
      <c r="I40" s="120"/>
      <c r="J40" s="147">
        <f t="shared" si="7"/>
      </c>
      <c r="K40" s="34">
        <f t="shared" si="6"/>
      </c>
    </row>
    <row r="41" spans="1:11" ht="15" customHeight="1">
      <c r="A41" s="116">
        <f t="shared" si="8"/>
      </c>
      <c r="B41" s="109"/>
      <c r="C41" s="110">
        <f t="shared" si="0"/>
      </c>
      <c r="D41" s="38">
        <f t="shared" si="1"/>
      </c>
      <c r="E41" s="38">
        <f t="shared" si="2"/>
      </c>
      <c r="F41" s="39">
        <f t="shared" si="3"/>
      </c>
      <c r="G41" s="39">
        <f t="shared" si="4"/>
      </c>
      <c r="H41" s="39">
        <f t="shared" si="5"/>
      </c>
      <c r="I41" s="120"/>
      <c r="J41" s="147">
        <f t="shared" si="7"/>
      </c>
      <c r="K41" s="34">
        <f t="shared" si="6"/>
      </c>
    </row>
    <row r="42" spans="1:11" ht="15" customHeight="1">
      <c r="A42" s="116">
        <f t="shared" si="8"/>
      </c>
      <c r="B42" s="109"/>
      <c r="C42" s="110">
        <f t="shared" si="0"/>
      </c>
      <c r="D42" s="38">
        <f t="shared" si="1"/>
      </c>
      <c r="E42" s="38">
        <f t="shared" si="2"/>
      </c>
      <c r="F42" s="39">
        <f t="shared" si="3"/>
      </c>
      <c r="G42" s="39">
        <f t="shared" si="4"/>
      </c>
      <c r="H42" s="39">
        <f t="shared" si="5"/>
      </c>
      <c r="I42" s="120"/>
      <c r="J42" s="147">
        <f t="shared" si="7"/>
      </c>
      <c r="K42" s="34">
        <f t="shared" si="6"/>
      </c>
    </row>
    <row r="43" spans="1:11" ht="15" customHeight="1">
      <c r="A43" s="116">
        <f t="shared" si="8"/>
      </c>
      <c r="B43" s="109"/>
      <c r="C43" s="110">
        <f t="shared" si="0"/>
      </c>
      <c r="D43" s="38">
        <f t="shared" si="1"/>
      </c>
      <c r="E43" s="38">
        <f t="shared" si="2"/>
      </c>
      <c r="F43" s="39">
        <f t="shared" si="3"/>
      </c>
      <c r="G43" s="39">
        <f t="shared" si="4"/>
      </c>
      <c r="H43" s="39">
        <f t="shared" si="5"/>
      </c>
      <c r="I43" s="120"/>
      <c r="J43" s="147">
        <f t="shared" si="7"/>
      </c>
      <c r="K43" s="34">
        <f t="shared" si="6"/>
      </c>
    </row>
    <row r="44" spans="1:11" ht="15" customHeight="1">
      <c r="A44" s="116">
        <f t="shared" si="8"/>
      </c>
      <c r="B44" s="109"/>
      <c r="C44" s="110">
        <f t="shared" si="0"/>
      </c>
      <c r="D44" s="38">
        <f t="shared" si="1"/>
      </c>
      <c r="E44" s="38">
        <f t="shared" si="2"/>
      </c>
      <c r="F44" s="39">
        <f t="shared" si="3"/>
      </c>
      <c r="G44" s="39">
        <f t="shared" si="4"/>
      </c>
      <c r="H44" s="39">
        <f t="shared" si="5"/>
      </c>
      <c r="I44" s="120"/>
      <c r="J44" s="147">
        <f t="shared" si="7"/>
      </c>
      <c r="K44" s="34">
        <f t="shared" si="6"/>
      </c>
    </row>
    <row r="45" spans="1:11" ht="15" customHeight="1">
      <c r="A45" s="116">
        <f t="shared" si="8"/>
      </c>
      <c r="B45" s="109"/>
      <c r="C45" s="110">
        <f t="shared" si="0"/>
      </c>
      <c r="D45" s="38">
        <f t="shared" si="1"/>
      </c>
      <c r="E45" s="38">
        <f t="shared" si="2"/>
      </c>
      <c r="F45" s="39">
        <f t="shared" si="3"/>
      </c>
      <c r="G45" s="39">
        <f t="shared" si="4"/>
      </c>
      <c r="H45" s="39">
        <f t="shared" si="5"/>
      </c>
      <c r="I45" s="120"/>
      <c r="J45" s="147">
        <f t="shared" si="7"/>
      </c>
      <c r="K45" s="34">
        <f t="shared" si="6"/>
      </c>
    </row>
    <row r="46" spans="1:11" ht="15" customHeight="1">
      <c r="A46" s="116">
        <f t="shared" si="8"/>
      </c>
      <c r="B46" s="109"/>
      <c r="C46" s="110">
        <f t="shared" si="0"/>
      </c>
      <c r="D46" s="38">
        <f t="shared" si="1"/>
      </c>
      <c r="E46" s="38">
        <f t="shared" si="2"/>
      </c>
      <c r="F46" s="39">
        <f t="shared" si="3"/>
      </c>
      <c r="G46" s="39">
        <f t="shared" si="4"/>
      </c>
      <c r="H46" s="39">
        <f t="shared" si="5"/>
      </c>
      <c r="I46" s="120"/>
      <c r="J46" s="147">
        <f t="shared" si="7"/>
      </c>
      <c r="K46" s="34">
        <f t="shared" si="6"/>
      </c>
    </row>
    <row r="47" spans="1:11" ht="15" customHeight="1">
      <c r="A47" s="116">
        <f t="shared" si="8"/>
      </c>
      <c r="B47" s="109"/>
      <c r="C47" s="110">
        <f t="shared" si="0"/>
      </c>
      <c r="D47" s="38">
        <f t="shared" si="1"/>
      </c>
      <c r="E47" s="38">
        <f t="shared" si="2"/>
      </c>
      <c r="F47" s="39">
        <f t="shared" si="3"/>
      </c>
      <c r="G47" s="39">
        <f t="shared" si="4"/>
      </c>
      <c r="H47" s="39">
        <f t="shared" si="5"/>
      </c>
      <c r="I47" s="120"/>
      <c r="J47" s="147">
        <f t="shared" si="7"/>
      </c>
      <c r="K47" s="34">
        <f t="shared" si="6"/>
      </c>
    </row>
    <row r="48" spans="1:11" ht="15" customHeight="1">
      <c r="A48" s="116">
        <f t="shared" si="8"/>
      </c>
      <c r="B48" s="109"/>
      <c r="C48" s="110">
        <f t="shared" si="0"/>
      </c>
      <c r="D48" s="38">
        <f t="shared" si="1"/>
      </c>
      <c r="E48" s="38">
        <f t="shared" si="2"/>
      </c>
      <c r="F48" s="39">
        <f t="shared" si="3"/>
      </c>
      <c r="G48" s="39">
        <f t="shared" si="4"/>
      </c>
      <c r="H48" s="39">
        <f t="shared" si="5"/>
      </c>
      <c r="I48" s="120"/>
      <c r="J48" s="147">
        <f t="shared" si="7"/>
      </c>
      <c r="K48" s="34">
        <f t="shared" si="6"/>
      </c>
    </row>
    <row r="49" spans="1:11" ht="15" customHeight="1">
      <c r="A49" s="116">
        <f t="shared" si="8"/>
      </c>
      <c r="B49" s="109"/>
      <c r="C49" s="110">
        <f t="shared" si="0"/>
      </c>
      <c r="D49" s="38">
        <f t="shared" si="1"/>
      </c>
      <c r="E49" s="38">
        <f t="shared" si="2"/>
      </c>
      <c r="F49" s="39">
        <f t="shared" si="3"/>
      </c>
      <c r="G49" s="39">
        <f t="shared" si="4"/>
      </c>
      <c r="H49" s="39">
        <f t="shared" si="5"/>
      </c>
      <c r="I49" s="120"/>
      <c r="J49" s="147">
        <f t="shared" si="7"/>
      </c>
      <c r="K49" s="34">
        <f t="shared" si="6"/>
      </c>
    </row>
    <row r="50" spans="1:11" ht="15" customHeight="1">
      <c r="A50" s="116">
        <f t="shared" si="8"/>
      </c>
      <c r="B50" s="109"/>
      <c r="C50" s="110">
        <f t="shared" si="0"/>
      </c>
      <c r="D50" s="38">
        <f t="shared" si="1"/>
      </c>
      <c r="E50" s="38">
        <f t="shared" si="2"/>
      </c>
      <c r="F50" s="39">
        <f t="shared" si="3"/>
      </c>
      <c r="G50" s="39">
        <f t="shared" si="4"/>
      </c>
      <c r="H50" s="39">
        <f t="shared" si="5"/>
      </c>
      <c r="I50" s="120"/>
      <c r="J50" s="147">
        <f t="shared" si="7"/>
      </c>
      <c r="K50" s="34">
        <f t="shared" si="6"/>
      </c>
    </row>
    <row r="51" spans="1:11" ht="15" customHeight="1">
      <c r="A51" s="116">
        <f t="shared" si="8"/>
      </c>
      <c r="B51" s="109"/>
      <c r="C51" s="110">
        <f t="shared" si="0"/>
      </c>
      <c r="D51" s="38">
        <f t="shared" si="1"/>
      </c>
      <c r="E51" s="38">
        <f t="shared" si="2"/>
      </c>
      <c r="F51" s="39">
        <f t="shared" si="3"/>
      </c>
      <c r="G51" s="39">
        <f t="shared" si="4"/>
      </c>
      <c r="H51" s="39">
        <f t="shared" si="5"/>
      </c>
      <c r="I51" s="120"/>
      <c r="J51" s="147">
        <f t="shared" si="7"/>
      </c>
      <c r="K51" s="34">
        <f t="shared" si="6"/>
      </c>
    </row>
    <row r="52" spans="1:9" ht="15" customHeight="1">
      <c r="A52" s="47"/>
      <c r="I52" s="114"/>
    </row>
  </sheetData>
  <sheetProtection/>
  <conditionalFormatting sqref="D7:D51">
    <cfRule type="expression" priority="1" dxfId="3" stopIfTrue="1">
      <formula>G7+H7=2</formula>
    </cfRule>
    <cfRule type="expression" priority="2" dxfId="2" stopIfTrue="1">
      <formula>G7=1</formula>
    </cfRule>
    <cfRule type="expression" priority="3" dxfId="1" stopIfTrue="1">
      <formula>H7=1</formula>
    </cfRule>
  </conditionalFormatting>
  <conditionalFormatting sqref="C7:C51 E7:F51">
    <cfRule type="cellIs" priority="4" dxfId="0" operator="equal" stopIfTrue="1">
      <formula>0</formula>
    </cfRule>
  </conditionalFormatting>
  <printOptions/>
  <pageMargins left="0.5905511811023623" right="0.1968503937007874" top="0.5905511811023623" bottom="0.5905511811023623" header="0.5118110236220472" footer="0.5118110236220472"/>
  <pageSetup horizontalDpi="300" verticalDpi="300" orientation="portrait" paperSize="9" r:id="rId4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11"/>
  <dimension ref="A1:W8"/>
  <sheetViews>
    <sheetView zoomScalePageLayoutView="0" workbookViewId="0" topLeftCell="A1">
      <selection activeCell="N8" sqref="N8"/>
    </sheetView>
  </sheetViews>
  <sheetFormatPr defaultColWidth="11.421875" defaultRowHeight="12.75"/>
  <cols>
    <col min="1" max="1" width="10.421875" style="0" customWidth="1"/>
    <col min="2" max="2" width="2.7109375" style="0" customWidth="1"/>
    <col min="3" max="3" width="3.8515625" style="0" customWidth="1"/>
    <col min="4" max="4" width="9.28125" style="0" customWidth="1"/>
    <col min="5" max="5" width="6.7109375" style="0" customWidth="1"/>
    <col min="6" max="14" width="4.28125" style="0" customWidth="1"/>
    <col min="15" max="20" width="4.28125" style="93" customWidth="1"/>
    <col min="21" max="21" width="10.421875" style="93" customWidth="1"/>
    <col min="22" max="23" width="4.28125" style="93" customWidth="1"/>
    <col min="24" max="36" width="4.28125" style="0" customWidth="1"/>
    <col min="37" max="51" width="4.00390625" style="0" customWidth="1"/>
  </cols>
  <sheetData>
    <row r="1" ht="24">
      <c r="A1" s="17" t="s">
        <v>22</v>
      </c>
    </row>
    <row r="2" ht="13.5" thickBot="1"/>
    <row r="3" spans="1:14" ht="13.5" thickBot="1">
      <c r="A3" s="13" t="s">
        <v>20</v>
      </c>
      <c r="B3" s="20"/>
      <c r="C3" s="20"/>
      <c r="D3" s="20"/>
      <c r="E3" s="20"/>
      <c r="F3" s="13" t="s">
        <v>23</v>
      </c>
      <c r="G3" s="13"/>
      <c r="H3" s="13"/>
      <c r="I3" s="13"/>
      <c r="J3" s="13"/>
      <c r="K3" s="13"/>
      <c r="L3" s="13"/>
      <c r="M3" s="13"/>
      <c r="N3" s="13"/>
    </row>
    <row r="4" spans="1:23" ht="13.5" thickBot="1">
      <c r="A4" s="11" t="s">
        <v>15</v>
      </c>
      <c r="B4" s="11" t="s">
        <v>16</v>
      </c>
      <c r="C4" s="11"/>
      <c r="D4" s="12" t="s">
        <v>19</v>
      </c>
      <c r="E4" s="12" t="s">
        <v>21</v>
      </c>
      <c r="F4" s="96" t="s">
        <v>43</v>
      </c>
      <c r="G4" s="96" t="s">
        <v>44</v>
      </c>
      <c r="H4" s="96" t="s">
        <v>45</v>
      </c>
      <c r="I4" s="96" t="s">
        <v>46</v>
      </c>
      <c r="J4" s="96" t="s">
        <v>47</v>
      </c>
      <c r="K4" s="96" t="s">
        <v>48</v>
      </c>
      <c r="L4" s="96" t="s">
        <v>49</v>
      </c>
      <c r="M4" s="96" t="s">
        <v>63</v>
      </c>
      <c r="N4" s="100">
        <v>9</v>
      </c>
      <c r="O4" s="101">
        <v>10</v>
      </c>
      <c r="P4" s="100">
        <v>11</v>
      </c>
      <c r="Q4" s="101">
        <v>12</v>
      </c>
      <c r="R4" s="100">
        <v>13</v>
      </c>
      <c r="S4" s="101">
        <v>14</v>
      </c>
      <c r="T4" s="100">
        <v>15</v>
      </c>
      <c r="U4" s="100" t="s">
        <v>66</v>
      </c>
      <c r="V4"/>
      <c r="W4"/>
    </row>
    <row r="5" spans="1:23" ht="13.5" thickBot="1">
      <c r="A5" s="16" t="s">
        <v>9</v>
      </c>
      <c r="B5" s="21" t="s">
        <v>8</v>
      </c>
      <c r="C5" s="26"/>
      <c r="D5" s="29">
        <v>20</v>
      </c>
      <c r="E5" s="18">
        <f>100/D5</f>
        <v>5</v>
      </c>
      <c r="F5" s="94">
        <f>ROUND(Starter_L/GoldFaktor,0.5)</f>
        <v>1</v>
      </c>
      <c r="G5" s="94">
        <f>ROUND(Starter_M/GoldFaktor,0.5)</f>
        <v>1</v>
      </c>
      <c r="H5" s="94">
        <f>ROUND(Starter_N/GoldFaktor,0.5)</f>
        <v>1</v>
      </c>
      <c r="I5" s="94">
        <f>ROUND(Starter_P/GoldFaktor,0.5)</f>
        <v>2</v>
      </c>
      <c r="J5" s="94">
        <f>ROUND(Starter_Q/GoldFaktor,0.5)</f>
        <v>10</v>
      </c>
      <c r="K5" s="94">
        <f>ROUND(Starter_R/GoldFaktor,0.5)</f>
        <v>2</v>
      </c>
      <c r="L5" s="94">
        <f>ROUND(Starter_S/GoldFaktor,0.5)</f>
        <v>1</v>
      </c>
      <c r="M5" s="94">
        <f>ROUND(Starter_8/GoldFaktor,0.5)</f>
        <v>1</v>
      </c>
      <c r="N5" s="94">
        <f>ROUND(Starter_9/GoldFaktor,0.5)</f>
        <v>2</v>
      </c>
      <c r="O5" s="97">
        <f>ROUND(Starter_10/GoldFaktor,0.5)</f>
        <v>2</v>
      </c>
      <c r="P5" s="94">
        <f>ROUND(Starter_11/GoldFaktor,0.5)</f>
        <v>3</v>
      </c>
      <c r="Q5" s="97">
        <f>ROUND(Starter_12/GoldFaktor,0.5)</f>
        <v>0</v>
      </c>
      <c r="R5" s="94">
        <f>ROUND(Starter_13/GoldFaktor,0.5)</f>
        <v>0</v>
      </c>
      <c r="S5" s="97">
        <f>ROUND(Starter_14/GoldFaktor,0.5)</f>
        <v>0</v>
      </c>
      <c r="T5" s="94">
        <f>ROUND(Starter_15/GoldFaktor,0.5)</f>
        <v>0</v>
      </c>
      <c r="U5" s="94">
        <f>ROUND(Starter_HM/GoldFaktor,0.5)</f>
        <v>0</v>
      </c>
      <c r="V5"/>
      <c r="W5"/>
    </row>
    <row r="6" spans="1:23" ht="13.5" thickBot="1">
      <c r="A6" s="19" t="s">
        <v>10</v>
      </c>
      <c r="B6" s="22" t="s">
        <v>17</v>
      </c>
      <c r="C6" s="27"/>
      <c r="D6" s="29">
        <v>25</v>
      </c>
      <c r="E6" s="18">
        <f>100/D6</f>
        <v>4</v>
      </c>
      <c r="F6" s="94">
        <f>Gold_L+ROUND(Starter_L/SilberFaktor,0.5)</f>
        <v>2</v>
      </c>
      <c r="G6" s="94">
        <f>Gold_M+ROUND(Starter_M/SilberFaktor,0.5)</f>
        <v>2</v>
      </c>
      <c r="H6" s="94">
        <f>Gold_N+ROUND(Starter_N/SilberFaktor,0.5)</f>
        <v>3</v>
      </c>
      <c r="I6" s="94">
        <f>Gold_P+ROUND(Starter_P/SilberFaktor,0.5)</f>
        <v>4</v>
      </c>
      <c r="J6" s="94">
        <f>Gold_Q+ROUND(Starter_Q/SilberFaktor,0.5)</f>
        <v>23</v>
      </c>
      <c r="K6" s="94">
        <f>Gold_R+ROUND(Starter_R/SilberFaktor,0.5)</f>
        <v>4</v>
      </c>
      <c r="L6" s="94">
        <f>Gold_S+ROUND(Starter_S/SilberFaktor,0.5)</f>
        <v>3</v>
      </c>
      <c r="M6" s="94">
        <f>Gold_8+ROUND(Starter_8/SilberFaktor,0.5)</f>
        <v>2</v>
      </c>
      <c r="N6" s="98">
        <f>Gold_9+ROUND(Starter_9/SilberFaktor,0.5)</f>
        <v>5</v>
      </c>
      <c r="O6" s="99">
        <f>Gold_10+ROUND(Starter_10/SilberFaktor,0.5)</f>
        <v>5</v>
      </c>
      <c r="P6" s="98">
        <f>Gold_11+ROUND(Starter_11/SilberFaktor,0.5)</f>
        <v>7</v>
      </c>
      <c r="Q6" s="99">
        <f>Gold_12+ROUND(Starter_12/SilberFaktor,0.5)</f>
        <v>0</v>
      </c>
      <c r="R6" s="98">
        <f>Gold_13+ROUND(Starter_13/SilberFaktor,0.5)</f>
        <v>0</v>
      </c>
      <c r="S6" s="99">
        <f>Gold_14+ROUND(Starter_14/SilberFaktor,0.5)</f>
        <v>0</v>
      </c>
      <c r="T6" s="98">
        <f>Gold_15+ROUND(Starter_15/SilberFaktor,0.5)</f>
        <v>0</v>
      </c>
      <c r="U6" s="98">
        <f>Gold_HM+ROUND(Starter_HM/SilberFaktor,0.5)</f>
        <v>0</v>
      </c>
      <c r="V6"/>
      <c r="W6"/>
    </row>
    <row r="7" spans="1:23" ht="13.5" thickBot="1">
      <c r="A7" s="15" t="s">
        <v>12</v>
      </c>
      <c r="B7" s="23" t="s">
        <v>11</v>
      </c>
      <c r="C7" s="28"/>
      <c r="D7" s="29">
        <v>30</v>
      </c>
      <c r="E7" s="18">
        <f>100/D7</f>
        <v>3.3333333333333335</v>
      </c>
      <c r="F7" s="94">
        <f>Silber_L+ROUND(Starter_L/BronzeFaktor,0.5)</f>
        <v>3</v>
      </c>
      <c r="G7" s="94">
        <f>Silber_M+ROUND(Starter_M/BronzeFaktor,0.5)</f>
        <v>3</v>
      </c>
      <c r="H7" s="94">
        <f>Silber_N+ROUND(Starter_N/BronzeFaktor,0.5)</f>
        <v>5</v>
      </c>
      <c r="I7" s="94">
        <f>Silber_P+ROUND(Starter_P/BronzeFaktor,0.5)</f>
        <v>6</v>
      </c>
      <c r="J7" s="94">
        <f>Silber_Q+ROUND(Starter_Q/BronzeFaktor,0.5)</f>
        <v>38</v>
      </c>
      <c r="K7" s="94">
        <f>Silber_R+ROUND(Starter_R/BronzeFaktor,0.5)</f>
        <v>6</v>
      </c>
      <c r="L7" s="94">
        <f>Silber_S+ROUND(Starter_S/BronzeFaktor,0.5)</f>
        <v>5</v>
      </c>
      <c r="M7" s="94">
        <f>Silber_8+ROUND(Starter_8/BronzeFaktor,0.5)</f>
        <v>3</v>
      </c>
      <c r="N7" s="98">
        <f>Silber_9+ROUND(Starter_9/BronzeFaktor,0.5)</f>
        <v>8</v>
      </c>
      <c r="O7" s="94">
        <f>Silber_10+ROUND(Starter_10/BronzeFaktor,0.5)</f>
        <v>8</v>
      </c>
      <c r="P7" s="98">
        <f>Silber_11+ROUND(Starter_11/BronzeFaktor,0.5)</f>
        <v>12</v>
      </c>
      <c r="Q7" s="99">
        <f>Silber_12+ROUND(Starter_12/BronzeFaktor,0.5)</f>
        <v>0</v>
      </c>
      <c r="R7" s="98">
        <f>Silber_13+ROUND(Starter_13/BronzeFaktor,0.5)</f>
        <v>0</v>
      </c>
      <c r="S7" s="99">
        <f>Silber_14+ROUND(Starter_14/BronzeFaktor,0.5)</f>
        <v>0</v>
      </c>
      <c r="T7" s="98">
        <f>Silber_15+ROUND(Starter_15/BronzeFaktor,0.5)</f>
        <v>0</v>
      </c>
      <c r="U7" s="98">
        <f>Silber_HM+ROUND(Starter_HM/BronzeFaktor,0.5)</f>
        <v>0</v>
      </c>
      <c r="V7"/>
      <c r="W7"/>
    </row>
    <row r="8" spans="1:23" ht="13.5" thickBot="1">
      <c r="A8" s="14" t="s">
        <v>14</v>
      </c>
      <c r="B8" s="24" t="s">
        <v>13</v>
      </c>
      <c r="C8" s="25"/>
      <c r="D8" s="30" t="s">
        <v>18</v>
      </c>
      <c r="E8" s="31"/>
      <c r="F8" s="32"/>
      <c r="G8" s="32"/>
      <c r="H8" s="32"/>
      <c r="I8" s="32"/>
      <c r="J8" s="32"/>
      <c r="K8" s="32"/>
      <c r="L8" s="32"/>
      <c r="M8" s="32"/>
      <c r="N8" s="32"/>
      <c r="O8" s="95"/>
      <c r="P8" s="95"/>
      <c r="Q8" s="95"/>
      <c r="R8" s="95"/>
      <c r="S8" s="95"/>
      <c r="T8" s="95"/>
      <c r="U8" s="95"/>
      <c r="V8" s="95"/>
      <c r="W8" s="9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ignoredErrors>
    <ignoredError sqref="F4:M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4"/>
  <dimension ref="A1:X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2" sqref="D2"/>
    </sheetView>
  </sheetViews>
  <sheetFormatPr defaultColWidth="11.421875" defaultRowHeight="12.75"/>
  <cols>
    <col min="1" max="1" width="5.7109375" style="48" customWidth="1"/>
    <col min="2" max="2" width="3.57421875" style="0" customWidth="1"/>
    <col min="3" max="3" width="6.00390625" style="62" customWidth="1"/>
    <col min="4" max="4" width="8.8515625" style="0" customWidth="1"/>
    <col min="5" max="5" width="18.8515625" style="0" customWidth="1"/>
    <col min="6" max="6" width="18.57421875" style="0" customWidth="1"/>
    <col min="7" max="7" width="13.00390625" style="0" customWidth="1"/>
    <col min="8" max="9" width="10.7109375" style="0" hidden="1" customWidth="1"/>
    <col min="10" max="10" width="9.28125" style="62" customWidth="1"/>
    <col min="11" max="11" width="3.8515625" style="61" customWidth="1"/>
    <col min="12" max="13" width="9.28125" style="0" hidden="1" customWidth="1"/>
    <col min="14" max="14" width="9.28125" style="78" customWidth="1"/>
    <col min="15" max="15" width="9.28125" style="61" customWidth="1"/>
    <col min="16" max="16" width="3.8515625" style="61" customWidth="1"/>
    <col min="17" max="18" width="9.28125" style="0" hidden="1" customWidth="1"/>
    <col min="19" max="19" width="9.28125" style="78" customWidth="1"/>
    <col min="20" max="20" width="8.7109375" style="78" hidden="1" customWidth="1"/>
    <col min="21" max="21" width="10.421875" style="79" customWidth="1"/>
    <col min="22" max="22" width="8.7109375" style="80" hidden="1" customWidth="1"/>
    <col min="23" max="23" width="10.28125" style="80" customWidth="1"/>
    <col min="24" max="24" width="11.57421875" style="1" customWidth="1"/>
  </cols>
  <sheetData>
    <row r="1" spans="1:13" ht="15">
      <c r="A1" s="44"/>
      <c r="B1" s="1"/>
      <c r="C1" s="61"/>
      <c r="D1" s="1"/>
      <c r="E1" s="2"/>
      <c r="F1" s="2"/>
      <c r="G1" s="2"/>
      <c r="H1" s="2"/>
      <c r="I1" s="2"/>
      <c r="J1" s="65"/>
      <c r="L1" s="1"/>
      <c r="M1" s="1"/>
    </row>
    <row r="2" spans="1:13" ht="23.25">
      <c r="A2" s="50" t="s">
        <v>35</v>
      </c>
      <c r="B2" s="51"/>
      <c r="C2" s="63"/>
      <c r="D2" s="51">
        <f>MAX(A5:A34)</f>
        <v>4</v>
      </c>
      <c r="E2" s="52" t="s">
        <v>0</v>
      </c>
      <c r="F2" s="102" t="str">
        <f>IF(ISBLANK(E2),"",VLOOKUP(E2,'Veranst.'!A:C,3,FALSE))</f>
        <v>51. Automobilslalom, MSC Jura </v>
      </c>
      <c r="G2" s="49"/>
      <c r="H2" s="49"/>
      <c r="I2" s="49"/>
      <c r="J2" s="66"/>
      <c r="K2" s="67"/>
      <c r="L2" s="3"/>
      <c r="M2" s="3"/>
    </row>
    <row r="3" spans="1:13" ht="15.75" thickBot="1">
      <c r="A3" s="44"/>
      <c r="B3" s="1"/>
      <c r="C3" s="61"/>
      <c r="D3" s="1"/>
      <c r="E3" s="2"/>
      <c r="F3" s="2"/>
      <c r="G3" s="2"/>
      <c r="H3" s="2"/>
      <c r="I3" s="2"/>
      <c r="J3" s="65"/>
      <c r="L3" s="8"/>
      <c r="M3" s="1"/>
    </row>
    <row r="4" spans="1:24" s="35" customFormat="1" ht="15.75" thickBot="1">
      <c r="A4" s="10" t="s">
        <v>1</v>
      </c>
      <c r="B4" s="7" t="s">
        <v>2</v>
      </c>
      <c r="C4" s="64" t="s">
        <v>3</v>
      </c>
      <c r="D4" s="4" t="s">
        <v>4</v>
      </c>
      <c r="E4" s="5" t="s">
        <v>5</v>
      </c>
      <c r="F4" s="5" t="s">
        <v>6</v>
      </c>
      <c r="G4" s="6" t="s">
        <v>7</v>
      </c>
      <c r="H4" s="56"/>
      <c r="I4" s="56"/>
      <c r="J4" s="68" t="s">
        <v>24</v>
      </c>
      <c r="K4" s="69" t="s">
        <v>25</v>
      </c>
      <c r="L4" s="33"/>
      <c r="M4" s="33" t="s">
        <v>26</v>
      </c>
      <c r="N4" s="90" t="s">
        <v>27</v>
      </c>
      <c r="O4" s="68" t="s">
        <v>28</v>
      </c>
      <c r="P4" s="69" t="s">
        <v>29</v>
      </c>
      <c r="Q4" s="33"/>
      <c r="R4" s="33" t="s">
        <v>30</v>
      </c>
      <c r="S4" s="90" t="s">
        <v>31</v>
      </c>
      <c r="T4" s="118" t="s">
        <v>32</v>
      </c>
      <c r="U4" s="81" t="s">
        <v>33</v>
      </c>
      <c r="V4" s="82"/>
      <c r="W4" s="83" t="s">
        <v>60</v>
      </c>
      <c r="X4" s="1"/>
    </row>
    <row r="5" spans="1:24" s="34" customFormat="1" ht="15" customHeight="1">
      <c r="A5" s="45">
        <f>IF(ISBLANK(C5),"",1)</f>
        <v>1</v>
      </c>
      <c r="B5" s="36" t="str">
        <f aca="true" t="shared" si="0" ref="B5:B34">IF(ISBLANK(C5),"",IF(A5&lt;=Gold_L,Goldplakette,IF(A5&lt;=Silber_L,Silberplakette,IF(A5&lt;=Bronze_L,Bronzeplakette,Erinnerung))))</f>
        <v>G</v>
      </c>
      <c r="C5" s="57">
        <v>955</v>
      </c>
      <c r="D5" s="37">
        <f aca="true" t="shared" si="1" ref="D5:D34">IF(ISBLANK(C5),"",VLOOKUP(C5,Starter_Feld,2,FALSE))</f>
        <v>15264</v>
      </c>
      <c r="E5" s="38" t="str">
        <f aca="true" t="shared" si="2" ref="E5:E34">IF(ISBLANK(C5),"",VLOOKUP(C5,Starter_Feld,3,FALSE))</f>
        <v>Henninger, Florian</v>
      </c>
      <c r="F5" s="39" t="str">
        <f aca="true" t="shared" si="3" ref="F5:F34">IF(ISBLANK(C5),"",VLOOKUP(C5,Starter_Feld,4,FALSE))</f>
        <v>ASC Ansbach</v>
      </c>
      <c r="G5" s="40" t="str">
        <f aca="true" t="shared" si="4" ref="G5:G34">IF(ISBLANK(C5),"",VLOOKUP(C5,Starter_Feld,5,FALSE))</f>
        <v>Daihatsu Cuore</v>
      </c>
      <c r="H5" s="39">
        <f aca="true" t="shared" si="5" ref="H5:H34">IF(ISBLANK(C5),"",VLOOKUP(C5,Starter_Feld,7,FALSE))</f>
        <v>0</v>
      </c>
      <c r="I5" s="139">
        <f aca="true" t="shared" si="6" ref="I5:I34">IF(ISBLANK(C5),"",VLOOKUP(C5,Starter_Feld,8,FALSE))</f>
        <v>0</v>
      </c>
      <c r="J5" s="70">
        <v>0.0007856481481481482</v>
      </c>
      <c r="K5" s="71"/>
      <c r="L5" s="42">
        <f aca="true" t="shared" si="7" ref="L5:L34">SUM(0.000011575*K5)</f>
        <v>0</v>
      </c>
      <c r="M5" s="42">
        <f aca="true" t="shared" si="8" ref="M5:M34">SUM(J5,L5)</f>
        <v>0.0007856481481481482</v>
      </c>
      <c r="N5" s="91">
        <f aca="true" t="shared" si="9" ref="N5:N34">IF(J5&lt;&gt;0,M5,"")</f>
        <v>0.0007856481481481482</v>
      </c>
      <c r="O5" s="74">
        <v>0.0007795138888888889</v>
      </c>
      <c r="P5" s="75"/>
      <c r="Q5" s="42">
        <f aca="true" t="shared" si="10" ref="Q5:Q34">SUM(0.000011575*P5)</f>
        <v>0</v>
      </c>
      <c r="R5" s="42">
        <f aca="true" t="shared" si="11" ref="R5:R34">SUM(O5,Q5)</f>
        <v>0.0007795138888888889</v>
      </c>
      <c r="S5" s="84">
        <f aca="true" t="shared" si="12" ref="S5:S34">IF(O5&lt;&gt;0,R5,"")</f>
        <v>0.0007795138888888889</v>
      </c>
      <c r="T5" s="85">
        <f aca="true" t="shared" si="13" ref="T5:T34">MIN(N5,S5)</f>
        <v>0.0007795138888888889</v>
      </c>
      <c r="U5" s="86">
        <f aca="true" t="shared" si="14" ref="U5:U34">IF(O5=0,"",T5)</f>
        <v>0.0007795138888888889</v>
      </c>
      <c r="V5" s="87">
        <f aca="true" t="shared" si="15" ref="V5:V34">23-(20*(A5))/D$2</f>
        <v>18</v>
      </c>
      <c r="W5" s="141">
        <f aca="true" t="shared" si="16" ref="W5:W34">IF(O5=0,"",V5)</f>
        <v>18</v>
      </c>
      <c r="X5" s="1"/>
    </row>
    <row r="6" spans="1:24" s="34" customFormat="1" ht="15" customHeight="1">
      <c r="A6" s="46">
        <f>IF(ISBLANK(C6),"",A5+1)</f>
        <v>2</v>
      </c>
      <c r="B6" s="41" t="str">
        <f t="shared" si="0"/>
        <v>S</v>
      </c>
      <c r="C6" s="58">
        <v>48</v>
      </c>
      <c r="D6" s="37">
        <f t="shared" si="1"/>
        <v>11597</v>
      </c>
      <c r="E6" s="38" t="str">
        <f t="shared" si="2"/>
        <v>Koch, Wieland</v>
      </c>
      <c r="F6" s="39" t="str">
        <f t="shared" si="3"/>
        <v>MSC Jura</v>
      </c>
      <c r="G6" s="40" t="str">
        <f t="shared" si="4"/>
        <v>NSU Jura</v>
      </c>
      <c r="H6" s="39">
        <f t="shared" si="5"/>
        <v>0</v>
      </c>
      <c r="I6" s="140">
        <f t="shared" si="6"/>
        <v>0</v>
      </c>
      <c r="J6" s="72">
        <v>0.0007969907407407408</v>
      </c>
      <c r="K6" s="73"/>
      <c r="L6" s="43">
        <f t="shared" si="7"/>
        <v>0</v>
      </c>
      <c r="M6" s="43">
        <f t="shared" si="8"/>
        <v>0.0007969907407407408</v>
      </c>
      <c r="N6" s="92">
        <f t="shared" si="9"/>
        <v>0.0007969907407407408</v>
      </c>
      <c r="O6" s="76">
        <v>0.0008105324074074074</v>
      </c>
      <c r="P6" s="77"/>
      <c r="Q6" s="43">
        <f t="shared" si="10"/>
        <v>0</v>
      </c>
      <c r="R6" s="43">
        <f t="shared" si="11"/>
        <v>0.0008105324074074074</v>
      </c>
      <c r="S6" s="88">
        <f t="shared" si="12"/>
        <v>0.0008105324074074074</v>
      </c>
      <c r="T6" s="85">
        <f t="shared" si="13"/>
        <v>0.0007969907407407408</v>
      </c>
      <c r="U6" s="89">
        <f t="shared" si="14"/>
        <v>0.0007969907407407408</v>
      </c>
      <c r="V6" s="87">
        <f t="shared" si="15"/>
        <v>13</v>
      </c>
      <c r="W6" s="142">
        <f t="shared" si="16"/>
        <v>13</v>
      </c>
      <c r="X6" s="1"/>
    </row>
    <row r="7" spans="1:24" s="34" customFormat="1" ht="15" customHeight="1">
      <c r="A7" s="46">
        <f>IF(ISBLANK(C7),"",A6+1)</f>
        <v>3</v>
      </c>
      <c r="B7" s="41" t="str">
        <f t="shared" si="0"/>
        <v>B</v>
      </c>
      <c r="C7" s="58">
        <v>55</v>
      </c>
      <c r="D7" s="37">
        <f t="shared" si="1"/>
        <v>15356</v>
      </c>
      <c r="E7" s="38" t="str">
        <f t="shared" si="2"/>
        <v>Henninger, Barbara</v>
      </c>
      <c r="F7" s="39" t="str">
        <f t="shared" si="3"/>
        <v>ASC Ansbach</v>
      </c>
      <c r="G7" s="40" t="str">
        <f t="shared" si="4"/>
        <v>Daihatsu Cuore</v>
      </c>
      <c r="H7" s="39">
        <f t="shared" si="5"/>
        <v>0</v>
      </c>
      <c r="I7" s="140">
        <f t="shared" si="6"/>
        <v>1</v>
      </c>
      <c r="J7" s="72">
        <v>0.00084375</v>
      </c>
      <c r="K7" s="73"/>
      <c r="L7" s="43">
        <f t="shared" si="7"/>
        <v>0</v>
      </c>
      <c r="M7" s="43">
        <f t="shared" si="8"/>
        <v>0.00084375</v>
      </c>
      <c r="N7" s="92">
        <f t="shared" si="9"/>
        <v>0.00084375</v>
      </c>
      <c r="O7" s="76">
        <v>0.0008315972222222223</v>
      </c>
      <c r="P7" s="77"/>
      <c r="Q7" s="43">
        <f t="shared" si="10"/>
        <v>0</v>
      </c>
      <c r="R7" s="43">
        <f t="shared" si="11"/>
        <v>0.0008315972222222223</v>
      </c>
      <c r="S7" s="88">
        <f t="shared" si="12"/>
        <v>0.0008315972222222223</v>
      </c>
      <c r="T7" s="85">
        <f t="shared" si="13"/>
        <v>0.0008315972222222223</v>
      </c>
      <c r="U7" s="89">
        <f t="shared" si="14"/>
        <v>0.0008315972222222223</v>
      </c>
      <c r="V7" s="87">
        <f t="shared" si="15"/>
        <v>8</v>
      </c>
      <c r="W7" s="142">
        <f t="shared" si="16"/>
        <v>8</v>
      </c>
      <c r="X7" s="1"/>
    </row>
    <row r="8" spans="1:24" s="34" customFormat="1" ht="15" customHeight="1">
      <c r="A8" s="46">
        <f>IF(ISBLANK(C8),"",A7+1)</f>
        <v>4</v>
      </c>
      <c r="B8" s="41" t="str">
        <f t="shared" si="0"/>
        <v>E</v>
      </c>
      <c r="C8" s="58">
        <v>165</v>
      </c>
      <c r="D8" s="37">
        <f t="shared" si="1"/>
        <v>12772</v>
      </c>
      <c r="E8" s="38" t="str">
        <f t="shared" si="2"/>
        <v>Ziegler, Erich</v>
      </c>
      <c r="F8" s="39" t="str">
        <f t="shared" si="3"/>
        <v>ASC Ansbach</v>
      </c>
      <c r="G8" s="40" t="str">
        <f t="shared" si="4"/>
        <v>Daihatsu Cuore</v>
      </c>
      <c r="H8" s="39">
        <f t="shared" si="5"/>
        <v>0</v>
      </c>
      <c r="I8" s="140">
        <f t="shared" si="6"/>
        <v>0</v>
      </c>
      <c r="J8" s="72">
        <v>0.0008377314814814814</v>
      </c>
      <c r="K8" s="73"/>
      <c r="L8" s="43">
        <f t="shared" si="7"/>
        <v>0</v>
      </c>
      <c r="M8" s="43">
        <f t="shared" si="8"/>
        <v>0.0008377314814814814</v>
      </c>
      <c r="N8" s="92">
        <f t="shared" si="9"/>
        <v>0.0008377314814814814</v>
      </c>
      <c r="O8" s="76">
        <v>0.0008391203703703703</v>
      </c>
      <c r="P8" s="77"/>
      <c r="Q8" s="43">
        <f t="shared" si="10"/>
        <v>0</v>
      </c>
      <c r="R8" s="43">
        <f t="shared" si="11"/>
        <v>0.0008391203703703703</v>
      </c>
      <c r="S8" s="88">
        <f t="shared" si="12"/>
        <v>0.0008391203703703703</v>
      </c>
      <c r="T8" s="85">
        <f t="shared" si="13"/>
        <v>0.0008377314814814814</v>
      </c>
      <c r="U8" s="89">
        <f t="shared" si="14"/>
        <v>0.0008377314814814814</v>
      </c>
      <c r="V8" s="87">
        <f t="shared" si="15"/>
        <v>3</v>
      </c>
      <c r="W8" s="142">
        <f t="shared" si="16"/>
        <v>3</v>
      </c>
      <c r="X8" s="1"/>
    </row>
    <row r="9" spans="1:24" s="34" customFormat="1" ht="15" customHeight="1">
      <c r="A9" s="46">
        <f>IF(ISBLANK(C9),"",A8+1)</f>
      </c>
      <c r="B9" s="41">
        <f t="shared" si="0"/>
      </c>
      <c r="C9" s="58"/>
      <c r="D9" s="37">
        <f t="shared" si="1"/>
      </c>
      <c r="E9" s="38">
        <f t="shared" si="2"/>
      </c>
      <c r="F9" s="39">
        <f t="shared" si="3"/>
      </c>
      <c r="G9" s="40">
        <f t="shared" si="4"/>
      </c>
      <c r="H9" s="39">
        <f t="shared" si="5"/>
      </c>
      <c r="I9" s="140">
        <f t="shared" si="6"/>
      </c>
      <c r="J9" s="72"/>
      <c r="K9" s="73"/>
      <c r="L9" s="43">
        <f t="shared" si="7"/>
        <v>0</v>
      </c>
      <c r="M9" s="43">
        <f t="shared" si="8"/>
        <v>0</v>
      </c>
      <c r="N9" s="92">
        <f t="shared" si="9"/>
      </c>
      <c r="O9" s="76"/>
      <c r="P9" s="77"/>
      <c r="Q9" s="43">
        <f t="shared" si="10"/>
        <v>0</v>
      </c>
      <c r="R9" s="43">
        <f t="shared" si="11"/>
        <v>0</v>
      </c>
      <c r="S9" s="88">
        <f t="shared" si="12"/>
      </c>
      <c r="T9" s="85">
        <f t="shared" si="13"/>
        <v>0</v>
      </c>
      <c r="U9" s="89">
        <f t="shared" si="14"/>
      </c>
      <c r="V9" s="87" t="e">
        <f t="shared" si="15"/>
        <v>#VALUE!</v>
      </c>
      <c r="W9" s="142">
        <f t="shared" si="16"/>
      </c>
      <c r="X9" s="1"/>
    </row>
    <row r="10" spans="1:24" s="34" customFormat="1" ht="15" customHeight="1">
      <c r="A10" s="46">
        <f aca="true" t="shared" si="17" ref="A10:A33">IF(ISBLANK(C10),"",A9+1)</f>
      </c>
      <c r="B10" s="41">
        <f t="shared" si="0"/>
      </c>
      <c r="C10" s="58"/>
      <c r="D10" s="37">
        <f t="shared" si="1"/>
      </c>
      <c r="E10" s="38">
        <f t="shared" si="2"/>
      </c>
      <c r="F10" s="39">
        <f t="shared" si="3"/>
      </c>
      <c r="G10" s="40">
        <f t="shared" si="4"/>
      </c>
      <c r="H10" s="39">
        <f t="shared" si="5"/>
      </c>
      <c r="I10" s="140">
        <f t="shared" si="6"/>
      </c>
      <c r="J10" s="72"/>
      <c r="K10" s="73"/>
      <c r="L10" s="43">
        <f t="shared" si="7"/>
        <v>0</v>
      </c>
      <c r="M10" s="43">
        <f t="shared" si="8"/>
        <v>0</v>
      </c>
      <c r="N10" s="92">
        <f t="shared" si="9"/>
      </c>
      <c r="O10" s="76"/>
      <c r="P10" s="77"/>
      <c r="Q10" s="43">
        <f t="shared" si="10"/>
        <v>0</v>
      </c>
      <c r="R10" s="43">
        <f t="shared" si="11"/>
        <v>0</v>
      </c>
      <c r="S10" s="88">
        <f t="shared" si="12"/>
      </c>
      <c r="T10" s="85">
        <f t="shared" si="13"/>
        <v>0</v>
      </c>
      <c r="U10" s="89">
        <f t="shared" si="14"/>
      </c>
      <c r="V10" s="87" t="e">
        <f t="shared" si="15"/>
        <v>#VALUE!</v>
      </c>
      <c r="W10" s="142">
        <f t="shared" si="16"/>
      </c>
      <c r="X10" s="1"/>
    </row>
    <row r="11" spans="1:24" s="34" customFormat="1" ht="15" customHeight="1">
      <c r="A11" s="46">
        <f t="shared" si="17"/>
      </c>
      <c r="B11" s="41">
        <f t="shared" si="0"/>
      </c>
      <c r="C11" s="58"/>
      <c r="D11" s="37">
        <f t="shared" si="1"/>
      </c>
      <c r="E11" s="38">
        <f t="shared" si="2"/>
      </c>
      <c r="F11" s="39">
        <f t="shared" si="3"/>
      </c>
      <c r="G11" s="40">
        <f t="shared" si="4"/>
      </c>
      <c r="H11" s="39">
        <f t="shared" si="5"/>
      </c>
      <c r="I11" s="140">
        <f t="shared" si="6"/>
      </c>
      <c r="J11" s="72"/>
      <c r="K11" s="73"/>
      <c r="L11" s="43">
        <f t="shared" si="7"/>
        <v>0</v>
      </c>
      <c r="M11" s="43">
        <f t="shared" si="8"/>
        <v>0</v>
      </c>
      <c r="N11" s="92">
        <f t="shared" si="9"/>
      </c>
      <c r="O11" s="76"/>
      <c r="P11" s="77"/>
      <c r="Q11" s="43">
        <f t="shared" si="10"/>
        <v>0</v>
      </c>
      <c r="R11" s="43">
        <f t="shared" si="11"/>
        <v>0</v>
      </c>
      <c r="S11" s="88">
        <f t="shared" si="12"/>
      </c>
      <c r="T11" s="85">
        <f t="shared" si="13"/>
        <v>0</v>
      </c>
      <c r="U11" s="89">
        <f t="shared" si="14"/>
      </c>
      <c r="V11" s="87" t="e">
        <f t="shared" si="15"/>
        <v>#VALUE!</v>
      </c>
      <c r="W11" s="142">
        <f t="shared" si="16"/>
      </c>
      <c r="X11" s="1"/>
    </row>
    <row r="12" spans="1:24" s="34" customFormat="1" ht="15" customHeight="1">
      <c r="A12" s="46">
        <f t="shared" si="17"/>
      </c>
      <c r="B12" s="41">
        <f t="shared" si="0"/>
      </c>
      <c r="C12" s="58"/>
      <c r="D12" s="37">
        <f t="shared" si="1"/>
      </c>
      <c r="E12" s="38">
        <f t="shared" si="2"/>
      </c>
      <c r="F12" s="39">
        <f t="shared" si="3"/>
      </c>
      <c r="G12" s="40">
        <f t="shared" si="4"/>
      </c>
      <c r="H12" s="39">
        <f t="shared" si="5"/>
      </c>
      <c r="I12" s="140">
        <f t="shared" si="6"/>
      </c>
      <c r="J12" s="144"/>
      <c r="K12" s="73"/>
      <c r="L12" s="43">
        <f t="shared" si="7"/>
        <v>0</v>
      </c>
      <c r="M12" s="43">
        <f t="shared" si="8"/>
        <v>0</v>
      </c>
      <c r="N12" s="92">
        <f t="shared" si="9"/>
      </c>
      <c r="O12" s="76"/>
      <c r="P12" s="77"/>
      <c r="Q12" s="43">
        <f t="shared" si="10"/>
        <v>0</v>
      </c>
      <c r="R12" s="43">
        <f t="shared" si="11"/>
        <v>0</v>
      </c>
      <c r="S12" s="88">
        <f t="shared" si="12"/>
      </c>
      <c r="T12" s="85">
        <f t="shared" si="13"/>
        <v>0</v>
      </c>
      <c r="U12" s="89">
        <f t="shared" si="14"/>
      </c>
      <c r="V12" s="87" t="e">
        <f t="shared" si="15"/>
        <v>#VALUE!</v>
      </c>
      <c r="W12" s="142">
        <f t="shared" si="16"/>
      </c>
      <c r="X12" s="1"/>
    </row>
    <row r="13" spans="1:24" s="34" customFormat="1" ht="15" customHeight="1">
      <c r="A13" s="46">
        <f t="shared" si="17"/>
      </c>
      <c r="B13" s="41">
        <f t="shared" si="0"/>
      </c>
      <c r="C13" s="58"/>
      <c r="D13" s="37">
        <f t="shared" si="1"/>
      </c>
      <c r="E13" s="38">
        <f t="shared" si="2"/>
      </c>
      <c r="F13" s="39">
        <f t="shared" si="3"/>
      </c>
      <c r="G13" s="40">
        <f t="shared" si="4"/>
      </c>
      <c r="H13" s="39">
        <f t="shared" si="5"/>
      </c>
      <c r="I13" s="140">
        <f t="shared" si="6"/>
      </c>
      <c r="J13" s="72"/>
      <c r="K13" s="73"/>
      <c r="L13" s="43">
        <f t="shared" si="7"/>
        <v>0</v>
      </c>
      <c r="M13" s="43">
        <f t="shared" si="8"/>
        <v>0</v>
      </c>
      <c r="N13" s="92">
        <f t="shared" si="9"/>
      </c>
      <c r="O13" s="76"/>
      <c r="P13" s="77"/>
      <c r="Q13" s="43">
        <f t="shared" si="10"/>
        <v>0</v>
      </c>
      <c r="R13" s="43">
        <f t="shared" si="11"/>
        <v>0</v>
      </c>
      <c r="S13" s="88">
        <f t="shared" si="12"/>
      </c>
      <c r="T13" s="85">
        <f t="shared" si="13"/>
        <v>0</v>
      </c>
      <c r="U13" s="89">
        <f t="shared" si="14"/>
      </c>
      <c r="V13" s="87" t="e">
        <f t="shared" si="15"/>
        <v>#VALUE!</v>
      </c>
      <c r="W13" s="142">
        <f t="shared" si="16"/>
      </c>
      <c r="X13" s="1"/>
    </row>
    <row r="14" spans="1:24" s="34" customFormat="1" ht="15" customHeight="1">
      <c r="A14" s="46">
        <f t="shared" si="17"/>
      </c>
      <c r="B14" s="41">
        <f t="shared" si="0"/>
      </c>
      <c r="C14" s="58"/>
      <c r="D14" s="37">
        <f t="shared" si="1"/>
      </c>
      <c r="E14" s="38">
        <f t="shared" si="2"/>
      </c>
      <c r="F14" s="39">
        <f t="shared" si="3"/>
      </c>
      <c r="G14" s="40">
        <f t="shared" si="4"/>
      </c>
      <c r="H14" s="39">
        <f t="shared" si="5"/>
      </c>
      <c r="I14" s="140">
        <f t="shared" si="6"/>
      </c>
      <c r="J14" s="72"/>
      <c r="K14" s="73"/>
      <c r="L14" s="43">
        <f t="shared" si="7"/>
        <v>0</v>
      </c>
      <c r="M14" s="43">
        <f t="shared" si="8"/>
        <v>0</v>
      </c>
      <c r="N14" s="92">
        <f t="shared" si="9"/>
      </c>
      <c r="O14" s="76"/>
      <c r="P14" s="77"/>
      <c r="Q14" s="43">
        <f t="shared" si="10"/>
        <v>0</v>
      </c>
      <c r="R14" s="43">
        <f t="shared" si="11"/>
        <v>0</v>
      </c>
      <c r="S14" s="88">
        <f t="shared" si="12"/>
      </c>
      <c r="T14" s="85">
        <f t="shared" si="13"/>
        <v>0</v>
      </c>
      <c r="U14" s="89">
        <f t="shared" si="14"/>
      </c>
      <c r="V14" s="87" t="e">
        <f t="shared" si="15"/>
        <v>#VALUE!</v>
      </c>
      <c r="W14" s="142">
        <f t="shared" si="16"/>
      </c>
      <c r="X14" s="1"/>
    </row>
    <row r="15" spans="1:24" s="34" customFormat="1" ht="15" customHeight="1">
      <c r="A15" s="46">
        <f t="shared" si="17"/>
      </c>
      <c r="B15" s="41">
        <f t="shared" si="0"/>
      </c>
      <c r="C15" s="58"/>
      <c r="D15" s="37">
        <f t="shared" si="1"/>
      </c>
      <c r="E15" s="38">
        <f t="shared" si="2"/>
      </c>
      <c r="F15" s="39">
        <f t="shared" si="3"/>
      </c>
      <c r="G15" s="40">
        <f t="shared" si="4"/>
      </c>
      <c r="H15" s="39">
        <f t="shared" si="5"/>
      </c>
      <c r="I15" s="140">
        <f t="shared" si="6"/>
      </c>
      <c r="J15" s="72"/>
      <c r="K15" s="73"/>
      <c r="L15" s="43">
        <f t="shared" si="7"/>
        <v>0</v>
      </c>
      <c r="M15" s="43">
        <f t="shared" si="8"/>
        <v>0</v>
      </c>
      <c r="N15" s="92">
        <f t="shared" si="9"/>
      </c>
      <c r="O15" s="76"/>
      <c r="P15" s="77"/>
      <c r="Q15" s="43">
        <f t="shared" si="10"/>
        <v>0</v>
      </c>
      <c r="R15" s="43">
        <f t="shared" si="11"/>
        <v>0</v>
      </c>
      <c r="S15" s="88">
        <f t="shared" si="12"/>
      </c>
      <c r="T15" s="85">
        <f t="shared" si="13"/>
        <v>0</v>
      </c>
      <c r="U15" s="89">
        <f t="shared" si="14"/>
      </c>
      <c r="V15" s="87" t="e">
        <f t="shared" si="15"/>
        <v>#VALUE!</v>
      </c>
      <c r="W15" s="142">
        <f t="shared" si="16"/>
      </c>
      <c r="X15" s="1"/>
    </row>
    <row r="16" spans="1:24" s="34" customFormat="1" ht="15" customHeight="1">
      <c r="A16" s="46">
        <f t="shared" si="17"/>
      </c>
      <c r="B16" s="41">
        <f t="shared" si="0"/>
      </c>
      <c r="C16" s="58"/>
      <c r="D16" s="37">
        <f t="shared" si="1"/>
      </c>
      <c r="E16" s="38">
        <f t="shared" si="2"/>
      </c>
      <c r="F16" s="39">
        <f t="shared" si="3"/>
      </c>
      <c r="G16" s="40">
        <f t="shared" si="4"/>
      </c>
      <c r="H16" s="39">
        <f t="shared" si="5"/>
      </c>
      <c r="I16" s="140">
        <f t="shared" si="6"/>
      </c>
      <c r="J16" s="72"/>
      <c r="K16" s="73"/>
      <c r="L16" s="43">
        <f t="shared" si="7"/>
        <v>0</v>
      </c>
      <c r="M16" s="43">
        <f t="shared" si="8"/>
        <v>0</v>
      </c>
      <c r="N16" s="92">
        <f t="shared" si="9"/>
      </c>
      <c r="O16" s="76"/>
      <c r="P16" s="77"/>
      <c r="Q16" s="43">
        <f t="shared" si="10"/>
        <v>0</v>
      </c>
      <c r="R16" s="43">
        <f t="shared" si="11"/>
        <v>0</v>
      </c>
      <c r="S16" s="88">
        <f t="shared" si="12"/>
      </c>
      <c r="T16" s="85">
        <f t="shared" si="13"/>
        <v>0</v>
      </c>
      <c r="U16" s="89">
        <f t="shared" si="14"/>
      </c>
      <c r="V16" s="87" t="e">
        <f t="shared" si="15"/>
        <v>#VALUE!</v>
      </c>
      <c r="W16" s="142">
        <f t="shared" si="16"/>
      </c>
      <c r="X16" s="1"/>
    </row>
    <row r="17" spans="1:24" s="34" customFormat="1" ht="15" customHeight="1">
      <c r="A17" s="46">
        <f t="shared" si="17"/>
      </c>
      <c r="B17" s="41">
        <f t="shared" si="0"/>
      </c>
      <c r="C17" s="58"/>
      <c r="D17" s="37">
        <f t="shared" si="1"/>
      </c>
      <c r="E17" s="38">
        <f t="shared" si="2"/>
      </c>
      <c r="F17" s="39">
        <f t="shared" si="3"/>
      </c>
      <c r="G17" s="40">
        <f t="shared" si="4"/>
      </c>
      <c r="H17" s="39">
        <f t="shared" si="5"/>
      </c>
      <c r="I17" s="140">
        <f t="shared" si="6"/>
      </c>
      <c r="J17" s="72"/>
      <c r="K17" s="73"/>
      <c r="L17" s="43">
        <f t="shared" si="7"/>
        <v>0</v>
      </c>
      <c r="M17" s="43">
        <f t="shared" si="8"/>
        <v>0</v>
      </c>
      <c r="N17" s="92">
        <f t="shared" si="9"/>
      </c>
      <c r="O17" s="76"/>
      <c r="P17" s="77"/>
      <c r="Q17" s="43">
        <f t="shared" si="10"/>
        <v>0</v>
      </c>
      <c r="R17" s="43">
        <f t="shared" si="11"/>
        <v>0</v>
      </c>
      <c r="S17" s="88">
        <f t="shared" si="12"/>
      </c>
      <c r="T17" s="85">
        <f t="shared" si="13"/>
        <v>0</v>
      </c>
      <c r="U17" s="89">
        <f t="shared" si="14"/>
      </c>
      <c r="V17" s="87" t="e">
        <f t="shared" si="15"/>
        <v>#VALUE!</v>
      </c>
      <c r="W17" s="142">
        <f t="shared" si="16"/>
      </c>
      <c r="X17" s="1"/>
    </row>
    <row r="18" spans="1:24" s="34" customFormat="1" ht="15" customHeight="1">
      <c r="A18" s="46">
        <f t="shared" si="17"/>
      </c>
      <c r="B18" s="41">
        <f t="shared" si="0"/>
      </c>
      <c r="C18" s="58"/>
      <c r="D18" s="37">
        <f t="shared" si="1"/>
      </c>
      <c r="E18" s="38">
        <f t="shared" si="2"/>
      </c>
      <c r="F18" s="39">
        <f t="shared" si="3"/>
      </c>
      <c r="G18" s="40">
        <f t="shared" si="4"/>
      </c>
      <c r="H18" s="39">
        <f t="shared" si="5"/>
      </c>
      <c r="I18" s="140">
        <f t="shared" si="6"/>
      </c>
      <c r="J18" s="72"/>
      <c r="K18" s="73"/>
      <c r="L18" s="43">
        <f t="shared" si="7"/>
        <v>0</v>
      </c>
      <c r="M18" s="43">
        <f t="shared" si="8"/>
        <v>0</v>
      </c>
      <c r="N18" s="92">
        <f t="shared" si="9"/>
      </c>
      <c r="O18" s="76"/>
      <c r="P18" s="77"/>
      <c r="Q18" s="43">
        <f t="shared" si="10"/>
        <v>0</v>
      </c>
      <c r="R18" s="43">
        <f t="shared" si="11"/>
        <v>0</v>
      </c>
      <c r="S18" s="88">
        <f t="shared" si="12"/>
      </c>
      <c r="T18" s="85">
        <f t="shared" si="13"/>
        <v>0</v>
      </c>
      <c r="U18" s="89">
        <f t="shared" si="14"/>
      </c>
      <c r="V18" s="87" t="e">
        <f t="shared" si="15"/>
        <v>#VALUE!</v>
      </c>
      <c r="W18" s="142">
        <f t="shared" si="16"/>
      </c>
      <c r="X18" s="1"/>
    </row>
    <row r="19" spans="1:24" s="34" customFormat="1" ht="15" customHeight="1">
      <c r="A19" s="46">
        <f t="shared" si="17"/>
      </c>
      <c r="B19" s="41">
        <f t="shared" si="0"/>
      </c>
      <c r="C19" s="58"/>
      <c r="D19" s="37">
        <f t="shared" si="1"/>
      </c>
      <c r="E19" s="38">
        <f t="shared" si="2"/>
      </c>
      <c r="F19" s="39">
        <f t="shared" si="3"/>
      </c>
      <c r="G19" s="40">
        <f t="shared" si="4"/>
      </c>
      <c r="H19" s="39">
        <f t="shared" si="5"/>
      </c>
      <c r="I19" s="140">
        <f t="shared" si="6"/>
      </c>
      <c r="J19" s="72"/>
      <c r="K19" s="73"/>
      <c r="L19" s="43">
        <f t="shared" si="7"/>
        <v>0</v>
      </c>
      <c r="M19" s="43">
        <f t="shared" si="8"/>
        <v>0</v>
      </c>
      <c r="N19" s="92">
        <f t="shared" si="9"/>
      </c>
      <c r="O19" s="76"/>
      <c r="P19" s="77"/>
      <c r="Q19" s="43">
        <f t="shared" si="10"/>
        <v>0</v>
      </c>
      <c r="R19" s="43">
        <f t="shared" si="11"/>
        <v>0</v>
      </c>
      <c r="S19" s="88">
        <f t="shared" si="12"/>
      </c>
      <c r="T19" s="85">
        <f t="shared" si="13"/>
        <v>0</v>
      </c>
      <c r="U19" s="89">
        <f t="shared" si="14"/>
      </c>
      <c r="V19" s="87" t="e">
        <f t="shared" si="15"/>
        <v>#VALUE!</v>
      </c>
      <c r="W19" s="142">
        <f t="shared" si="16"/>
      </c>
      <c r="X19" s="1"/>
    </row>
    <row r="20" spans="1:24" s="34" customFormat="1" ht="15" customHeight="1">
      <c r="A20" s="46">
        <f t="shared" si="17"/>
      </c>
      <c r="B20" s="41">
        <f t="shared" si="0"/>
      </c>
      <c r="C20" s="58"/>
      <c r="D20" s="37">
        <f t="shared" si="1"/>
      </c>
      <c r="E20" s="38">
        <f t="shared" si="2"/>
      </c>
      <c r="F20" s="39">
        <f t="shared" si="3"/>
      </c>
      <c r="G20" s="40">
        <f t="shared" si="4"/>
      </c>
      <c r="H20" s="39">
        <f t="shared" si="5"/>
      </c>
      <c r="I20" s="140">
        <f t="shared" si="6"/>
      </c>
      <c r="J20" s="72"/>
      <c r="K20" s="73"/>
      <c r="L20" s="43">
        <f t="shared" si="7"/>
        <v>0</v>
      </c>
      <c r="M20" s="43">
        <f t="shared" si="8"/>
        <v>0</v>
      </c>
      <c r="N20" s="92">
        <f t="shared" si="9"/>
      </c>
      <c r="O20" s="76"/>
      <c r="P20" s="77"/>
      <c r="Q20" s="43">
        <f t="shared" si="10"/>
        <v>0</v>
      </c>
      <c r="R20" s="43">
        <f t="shared" si="11"/>
        <v>0</v>
      </c>
      <c r="S20" s="88">
        <f t="shared" si="12"/>
      </c>
      <c r="T20" s="85">
        <f t="shared" si="13"/>
        <v>0</v>
      </c>
      <c r="U20" s="89">
        <f t="shared" si="14"/>
      </c>
      <c r="V20" s="87" t="e">
        <f t="shared" si="15"/>
        <v>#VALUE!</v>
      </c>
      <c r="W20" s="142">
        <f t="shared" si="16"/>
      </c>
      <c r="X20" s="1"/>
    </row>
    <row r="21" spans="1:24" s="34" customFormat="1" ht="15" customHeight="1">
      <c r="A21" s="46">
        <f t="shared" si="17"/>
      </c>
      <c r="B21" s="41">
        <f t="shared" si="0"/>
      </c>
      <c r="C21" s="58"/>
      <c r="D21" s="37">
        <f t="shared" si="1"/>
      </c>
      <c r="E21" s="38">
        <f t="shared" si="2"/>
      </c>
      <c r="F21" s="39">
        <f t="shared" si="3"/>
      </c>
      <c r="G21" s="40">
        <f t="shared" si="4"/>
      </c>
      <c r="H21" s="39">
        <f t="shared" si="5"/>
      </c>
      <c r="I21" s="140">
        <f t="shared" si="6"/>
      </c>
      <c r="J21" s="72"/>
      <c r="K21" s="73"/>
      <c r="L21" s="43">
        <f t="shared" si="7"/>
        <v>0</v>
      </c>
      <c r="M21" s="43">
        <f t="shared" si="8"/>
        <v>0</v>
      </c>
      <c r="N21" s="92">
        <f t="shared" si="9"/>
      </c>
      <c r="O21" s="76"/>
      <c r="P21" s="77"/>
      <c r="Q21" s="43">
        <f t="shared" si="10"/>
        <v>0</v>
      </c>
      <c r="R21" s="43">
        <f t="shared" si="11"/>
        <v>0</v>
      </c>
      <c r="S21" s="88">
        <f t="shared" si="12"/>
      </c>
      <c r="T21" s="85">
        <f t="shared" si="13"/>
        <v>0</v>
      </c>
      <c r="U21" s="89">
        <f t="shared" si="14"/>
      </c>
      <c r="V21" s="87" t="e">
        <f t="shared" si="15"/>
        <v>#VALUE!</v>
      </c>
      <c r="W21" s="142">
        <f t="shared" si="16"/>
      </c>
      <c r="X21" s="1"/>
    </row>
    <row r="22" spans="1:24" s="34" customFormat="1" ht="15" customHeight="1">
      <c r="A22" s="46">
        <f t="shared" si="17"/>
      </c>
      <c r="B22" s="41">
        <f t="shared" si="0"/>
      </c>
      <c r="C22" s="58"/>
      <c r="D22" s="37">
        <f t="shared" si="1"/>
      </c>
      <c r="E22" s="38">
        <f t="shared" si="2"/>
      </c>
      <c r="F22" s="39">
        <f t="shared" si="3"/>
      </c>
      <c r="G22" s="40">
        <f t="shared" si="4"/>
      </c>
      <c r="H22" s="39">
        <f t="shared" si="5"/>
      </c>
      <c r="I22" s="140">
        <f t="shared" si="6"/>
      </c>
      <c r="J22" s="72"/>
      <c r="K22" s="73"/>
      <c r="L22" s="43">
        <f t="shared" si="7"/>
        <v>0</v>
      </c>
      <c r="M22" s="43">
        <f t="shared" si="8"/>
        <v>0</v>
      </c>
      <c r="N22" s="92">
        <f t="shared" si="9"/>
      </c>
      <c r="O22" s="76"/>
      <c r="P22" s="77"/>
      <c r="Q22" s="43">
        <f t="shared" si="10"/>
        <v>0</v>
      </c>
      <c r="R22" s="43">
        <f t="shared" si="11"/>
        <v>0</v>
      </c>
      <c r="S22" s="88">
        <f t="shared" si="12"/>
      </c>
      <c r="T22" s="85">
        <f t="shared" si="13"/>
        <v>0</v>
      </c>
      <c r="U22" s="89">
        <f t="shared" si="14"/>
      </c>
      <c r="V22" s="87" t="e">
        <f t="shared" si="15"/>
        <v>#VALUE!</v>
      </c>
      <c r="W22" s="142">
        <f t="shared" si="16"/>
      </c>
      <c r="X22" s="1"/>
    </row>
    <row r="23" spans="1:24" s="34" customFormat="1" ht="15" customHeight="1">
      <c r="A23" s="46">
        <f t="shared" si="17"/>
      </c>
      <c r="B23" s="41">
        <f t="shared" si="0"/>
      </c>
      <c r="C23" s="58"/>
      <c r="D23" s="37">
        <f t="shared" si="1"/>
      </c>
      <c r="E23" s="38">
        <f t="shared" si="2"/>
      </c>
      <c r="F23" s="39">
        <f t="shared" si="3"/>
      </c>
      <c r="G23" s="40">
        <f t="shared" si="4"/>
      </c>
      <c r="H23" s="39">
        <f t="shared" si="5"/>
      </c>
      <c r="I23" s="140">
        <f t="shared" si="6"/>
      </c>
      <c r="J23" s="72"/>
      <c r="K23" s="73"/>
      <c r="L23" s="43">
        <f t="shared" si="7"/>
        <v>0</v>
      </c>
      <c r="M23" s="43">
        <f t="shared" si="8"/>
        <v>0</v>
      </c>
      <c r="N23" s="92">
        <f t="shared" si="9"/>
      </c>
      <c r="O23" s="76"/>
      <c r="P23" s="77"/>
      <c r="Q23" s="43">
        <f t="shared" si="10"/>
        <v>0</v>
      </c>
      <c r="R23" s="43">
        <f t="shared" si="11"/>
        <v>0</v>
      </c>
      <c r="S23" s="88">
        <f t="shared" si="12"/>
      </c>
      <c r="T23" s="85">
        <f t="shared" si="13"/>
        <v>0</v>
      </c>
      <c r="U23" s="89">
        <f t="shared" si="14"/>
      </c>
      <c r="V23" s="87" t="e">
        <f t="shared" si="15"/>
        <v>#VALUE!</v>
      </c>
      <c r="W23" s="142">
        <f t="shared" si="16"/>
      </c>
      <c r="X23" s="1"/>
    </row>
    <row r="24" spans="1:24" s="34" customFormat="1" ht="15" customHeight="1">
      <c r="A24" s="46">
        <f t="shared" si="17"/>
      </c>
      <c r="B24" s="41">
        <f t="shared" si="0"/>
      </c>
      <c r="C24" s="58"/>
      <c r="D24" s="37">
        <f t="shared" si="1"/>
      </c>
      <c r="E24" s="38">
        <f t="shared" si="2"/>
      </c>
      <c r="F24" s="39">
        <f t="shared" si="3"/>
      </c>
      <c r="G24" s="40">
        <f t="shared" si="4"/>
      </c>
      <c r="H24" s="39">
        <f t="shared" si="5"/>
      </c>
      <c r="I24" s="140">
        <f t="shared" si="6"/>
      </c>
      <c r="J24" s="72"/>
      <c r="K24" s="73"/>
      <c r="L24" s="43">
        <f t="shared" si="7"/>
        <v>0</v>
      </c>
      <c r="M24" s="43">
        <f t="shared" si="8"/>
        <v>0</v>
      </c>
      <c r="N24" s="92">
        <f t="shared" si="9"/>
      </c>
      <c r="O24" s="76"/>
      <c r="P24" s="77"/>
      <c r="Q24" s="43">
        <f t="shared" si="10"/>
        <v>0</v>
      </c>
      <c r="R24" s="43">
        <f t="shared" si="11"/>
        <v>0</v>
      </c>
      <c r="S24" s="88">
        <f t="shared" si="12"/>
      </c>
      <c r="T24" s="85">
        <f t="shared" si="13"/>
        <v>0</v>
      </c>
      <c r="U24" s="89">
        <f t="shared" si="14"/>
      </c>
      <c r="V24" s="87" t="e">
        <f t="shared" si="15"/>
        <v>#VALUE!</v>
      </c>
      <c r="W24" s="142">
        <f t="shared" si="16"/>
      </c>
      <c r="X24" s="1"/>
    </row>
    <row r="25" spans="1:24" s="34" customFormat="1" ht="15" customHeight="1">
      <c r="A25" s="46">
        <f t="shared" si="17"/>
      </c>
      <c r="B25" s="41">
        <f t="shared" si="0"/>
      </c>
      <c r="C25" s="58"/>
      <c r="D25" s="37">
        <f t="shared" si="1"/>
      </c>
      <c r="E25" s="38">
        <f t="shared" si="2"/>
      </c>
      <c r="F25" s="39">
        <f t="shared" si="3"/>
      </c>
      <c r="G25" s="40">
        <f t="shared" si="4"/>
      </c>
      <c r="H25" s="39">
        <f t="shared" si="5"/>
      </c>
      <c r="I25" s="140">
        <f t="shared" si="6"/>
      </c>
      <c r="J25" s="72"/>
      <c r="K25" s="73"/>
      <c r="L25" s="43">
        <f t="shared" si="7"/>
        <v>0</v>
      </c>
      <c r="M25" s="43">
        <f t="shared" si="8"/>
        <v>0</v>
      </c>
      <c r="N25" s="92">
        <f t="shared" si="9"/>
      </c>
      <c r="O25" s="76"/>
      <c r="P25" s="77"/>
      <c r="Q25" s="43">
        <f t="shared" si="10"/>
        <v>0</v>
      </c>
      <c r="R25" s="43">
        <f t="shared" si="11"/>
        <v>0</v>
      </c>
      <c r="S25" s="88">
        <f t="shared" si="12"/>
      </c>
      <c r="T25" s="85">
        <f t="shared" si="13"/>
        <v>0</v>
      </c>
      <c r="U25" s="89">
        <f t="shared" si="14"/>
      </c>
      <c r="V25" s="87" t="e">
        <f t="shared" si="15"/>
        <v>#VALUE!</v>
      </c>
      <c r="W25" s="142">
        <f t="shared" si="16"/>
      </c>
      <c r="X25" s="1"/>
    </row>
    <row r="26" spans="1:24" s="34" customFormat="1" ht="15" customHeight="1">
      <c r="A26" s="46">
        <f t="shared" si="17"/>
      </c>
      <c r="B26" s="41">
        <f t="shared" si="0"/>
      </c>
      <c r="C26" s="58"/>
      <c r="D26" s="37">
        <f t="shared" si="1"/>
      </c>
      <c r="E26" s="38">
        <f t="shared" si="2"/>
      </c>
      <c r="F26" s="39">
        <f t="shared" si="3"/>
      </c>
      <c r="G26" s="40">
        <f t="shared" si="4"/>
      </c>
      <c r="H26" s="39">
        <f t="shared" si="5"/>
      </c>
      <c r="I26" s="140">
        <f t="shared" si="6"/>
      </c>
      <c r="J26" s="72"/>
      <c r="K26" s="73"/>
      <c r="L26" s="43">
        <f t="shared" si="7"/>
        <v>0</v>
      </c>
      <c r="M26" s="43">
        <f t="shared" si="8"/>
        <v>0</v>
      </c>
      <c r="N26" s="92">
        <f t="shared" si="9"/>
      </c>
      <c r="O26" s="76"/>
      <c r="P26" s="77"/>
      <c r="Q26" s="43">
        <f t="shared" si="10"/>
        <v>0</v>
      </c>
      <c r="R26" s="43">
        <f t="shared" si="11"/>
        <v>0</v>
      </c>
      <c r="S26" s="88">
        <f t="shared" si="12"/>
      </c>
      <c r="T26" s="85">
        <f t="shared" si="13"/>
        <v>0</v>
      </c>
      <c r="U26" s="89">
        <f t="shared" si="14"/>
      </c>
      <c r="V26" s="87" t="e">
        <f t="shared" si="15"/>
        <v>#VALUE!</v>
      </c>
      <c r="W26" s="142">
        <f t="shared" si="16"/>
      </c>
      <c r="X26" s="1"/>
    </row>
    <row r="27" spans="1:24" s="34" customFormat="1" ht="15" customHeight="1">
      <c r="A27" s="46">
        <f t="shared" si="17"/>
      </c>
      <c r="B27" s="41">
        <f t="shared" si="0"/>
      </c>
      <c r="C27" s="58"/>
      <c r="D27" s="37">
        <f t="shared" si="1"/>
      </c>
      <c r="E27" s="38">
        <f t="shared" si="2"/>
      </c>
      <c r="F27" s="39">
        <f t="shared" si="3"/>
      </c>
      <c r="G27" s="40">
        <f t="shared" si="4"/>
      </c>
      <c r="H27" s="39">
        <f t="shared" si="5"/>
      </c>
      <c r="I27" s="140">
        <f t="shared" si="6"/>
      </c>
      <c r="J27" s="72"/>
      <c r="K27" s="73"/>
      <c r="L27" s="43">
        <f t="shared" si="7"/>
        <v>0</v>
      </c>
      <c r="M27" s="43">
        <f t="shared" si="8"/>
        <v>0</v>
      </c>
      <c r="N27" s="92">
        <f t="shared" si="9"/>
      </c>
      <c r="O27" s="76"/>
      <c r="P27" s="77"/>
      <c r="Q27" s="43">
        <f t="shared" si="10"/>
        <v>0</v>
      </c>
      <c r="R27" s="43">
        <f t="shared" si="11"/>
        <v>0</v>
      </c>
      <c r="S27" s="88">
        <f t="shared" si="12"/>
      </c>
      <c r="T27" s="85">
        <f t="shared" si="13"/>
        <v>0</v>
      </c>
      <c r="U27" s="89">
        <f t="shared" si="14"/>
      </c>
      <c r="V27" s="87" t="e">
        <f t="shared" si="15"/>
        <v>#VALUE!</v>
      </c>
      <c r="W27" s="142">
        <f t="shared" si="16"/>
      </c>
      <c r="X27" s="1"/>
    </row>
    <row r="28" spans="1:24" s="34" customFormat="1" ht="15" customHeight="1">
      <c r="A28" s="46">
        <f t="shared" si="17"/>
      </c>
      <c r="B28" s="41">
        <f t="shared" si="0"/>
      </c>
      <c r="C28" s="58"/>
      <c r="D28" s="37">
        <f t="shared" si="1"/>
      </c>
      <c r="E28" s="38">
        <f t="shared" si="2"/>
      </c>
      <c r="F28" s="39">
        <f t="shared" si="3"/>
      </c>
      <c r="G28" s="40">
        <f t="shared" si="4"/>
      </c>
      <c r="H28" s="39">
        <f t="shared" si="5"/>
      </c>
      <c r="I28" s="140">
        <f t="shared" si="6"/>
      </c>
      <c r="J28" s="72"/>
      <c r="K28" s="73"/>
      <c r="L28" s="43">
        <f t="shared" si="7"/>
        <v>0</v>
      </c>
      <c r="M28" s="43">
        <f t="shared" si="8"/>
        <v>0</v>
      </c>
      <c r="N28" s="92">
        <f t="shared" si="9"/>
      </c>
      <c r="O28" s="76"/>
      <c r="P28" s="77"/>
      <c r="Q28" s="43">
        <f t="shared" si="10"/>
        <v>0</v>
      </c>
      <c r="R28" s="43">
        <f t="shared" si="11"/>
        <v>0</v>
      </c>
      <c r="S28" s="88">
        <f t="shared" si="12"/>
      </c>
      <c r="T28" s="85">
        <f t="shared" si="13"/>
        <v>0</v>
      </c>
      <c r="U28" s="89">
        <f t="shared" si="14"/>
      </c>
      <c r="V28" s="87" t="e">
        <f t="shared" si="15"/>
        <v>#VALUE!</v>
      </c>
      <c r="W28" s="142">
        <f t="shared" si="16"/>
      </c>
      <c r="X28" s="1"/>
    </row>
    <row r="29" spans="1:24" s="34" customFormat="1" ht="15" customHeight="1">
      <c r="A29" s="46">
        <f t="shared" si="17"/>
      </c>
      <c r="B29" s="41">
        <f t="shared" si="0"/>
      </c>
      <c r="C29" s="58"/>
      <c r="D29" s="37">
        <f t="shared" si="1"/>
      </c>
      <c r="E29" s="38">
        <f t="shared" si="2"/>
      </c>
      <c r="F29" s="39">
        <f t="shared" si="3"/>
      </c>
      <c r="G29" s="40">
        <f t="shared" si="4"/>
      </c>
      <c r="H29" s="39">
        <f t="shared" si="5"/>
      </c>
      <c r="I29" s="140">
        <f t="shared" si="6"/>
      </c>
      <c r="J29" s="72"/>
      <c r="K29" s="73"/>
      <c r="L29" s="43">
        <f t="shared" si="7"/>
        <v>0</v>
      </c>
      <c r="M29" s="43">
        <f t="shared" si="8"/>
        <v>0</v>
      </c>
      <c r="N29" s="92">
        <f t="shared" si="9"/>
      </c>
      <c r="O29" s="76"/>
      <c r="P29" s="77"/>
      <c r="Q29" s="43">
        <f t="shared" si="10"/>
        <v>0</v>
      </c>
      <c r="R29" s="43">
        <f t="shared" si="11"/>
        <v>0</v>
      </c>
      <c r="S29" s="88">
        <f t="shared" si="12"/>
      </c>
      <c r="T29" s="85">
        <f t="shared" si="13"/>
        <v>0</v>
      </c>
      <c r="U29" s="89">
        <f t="shared" si="14"/>
      </c>
      <c r="V29" s="87" t="e">
        <f t="shared" si="15"/>
        <v>#VALUE!</v>
      </c>
      <c r="W29" s="142">
        <f t="shared" si="16"/>
      </c>
      <c r="X29" s="1"/>
    </row>
    <row r="30" spans="1:24" s="34" customFormat="1" ht="15" customHeight="1">
      <c r="A30" s="46">
        <f t="shared" si="17"/>
      </c>
      <c r="B30" s="41">
        <f t="shared" si="0"/>
      </c>
      <c r="C30" s="58"/>
      <c r="D30" s="37">
        <f t="shared" si="1"/>
      </c>
      <c r="E30" s="38">
        <f t="shared" si="2"/>
      </c>
      <c r="F30" s="39">
        <f t="shared" si="3"/>
      </c>
      <c r="G30" s="40">
        <f t="shared" si="4"/>
      </c>
      <c r="H30" s="39">
        <f t="shared" si="5"/>
      </c>
      <c r="I30" s="140">
        <f t="shared" si="6"/>
      </c>
      <c r="J30" s="72"/>
      <c r="K30" s="73"/>
      <c r="L30" s="43">
        <f t="shared" si="7"/>
        <v>0</v>
      </c>
      <c r="M30" s="43">
        <f t="shared" si="8"/>
        <v>0</v>
      </c>
      <c r="N30" s="92">
        <f t="shared" si="9"/>
      </c>
      <c r="O30" s="76"/>
      <c r="P30" s="77"/>
      <c r="Q30" s="43">
        <f t="shared" si="10"/>
        <v>0</v>
      </c>
      <c r="R30" s="43">
        <f t="shared" si="11"/>
        <v>0</v>
      </c>
      <c r="S30" s="88">
        <f t="shared" si="12"/>
      </c>
      <c r="T30" s="85">
        <f t="shared" si="13"/>
        <v>0</v>
      </c>
      <c r="U30" s="89">
        <f t="shared" si="14"/>
      </c>
      <c r="V30" s="87" t="e">
        <f t="shared" si="15"/>
        <v>#VALUE!</v>
      </c>
      <c r="W30" s="142">
        <f t="shared" si="16"/>
      </c>
      <c r="X30" s="1"/>
    </row>
    <row r="31" spans="1:24" s="34" customFormat="1" ht="15" customHeight="1">
      <c r="A31" s="46">
        <f t="shared" si="17"/>
      </c>
      <c r="B31" s="41">
        <f t="shared" si="0"/>
      </c>
      <c r="C31" s="58"/>
      <c r="D31" s="37">
        <f t="shared" si="1"/>
      </c>
      <c r="E31" s="38">
        <f t="shared" si="2"/>
      </c>
      <c r="F31" s="39">
        <f t="shared" si="3"/>
      </c>
      <c r="G31" s="40">
        <f t="shared" si="4"/>
      </c>
      <c r="H31" s="39">
        <f t="shared" si="5"/>
      </c>
      <c r="I31" s="140">
        <f t="shared" si="6"/>
      </c>
      <c r="J31" s="72"/>
      <c r="K31" s="73"/>
      <c r="L31" s="43">
        <f t="shared" si="7"/>
        <v>0</v>
      </c>
      <c r="M31" s="43">
        <f t="shared" si="8"/>
        <v>0</v>
      </c>
      <c r="N31" s="92">
        <f t="shared" si="9"/>
      </c>
      <c r="O31" s="76"/>
      <c r="P31" s="77"/>
      <c r="Q31" s="43">
        <f t="shared" si="10"/>
        <v>0</v>
      </c>
      <c r="R31" s="43">
        <f t="shared" si="11"/>
        <v>0</v>
      </c>
      <c r="S31" s="88">
        <f t="shared" si="12"/>
      </c>
      <c r="T31" s="85">
        <f t="shared" si="13"/>
        <v>0</v>
      </c>
      <c r="U31" s="89">
        <f t="shared" si="14"/>
      </c>
      <c r="V31" s="87" t="e">
        <f t="shared" si="15"/>
        <v>#VALUE!</v>
      </c>
      <c r="W31" s="142">
        <f t="shared" si="16"/>
      </c>
      <c r="X31" s="1"/>
    </row>
    <row r="32" spans="1:24" s="34" customFormat="1" ht="15" customHeight="1">
      <c r="A32" s="46">
        <f t="shared" si="17"/>
      </c>
      <c r="B32" s="41">
        <f t="shared" si="0"/>
      </c>
      <c r="C32" s="58"/>
      <c r="D32" s="37">
        <f t="shared" si="1"/>
      </c>
      <c r="E32" s="38">
        <f t="shared" si="2"/>
      </c>
      <c r="F32" s="39">
        <f t="shared" si="3"/>
      </c>
      <c r="G32" s="40">
        <f t="shared" si="4"/>
      </c>
      <c r="H32" s="39">
        <f t="shared" si="5"/>
      </c>
      <c r="I32" s="140">
        <f t="shared" si="6"/>
      </c>
      <c r="J32" s="72"/>
      <c r="K32" s="73"/>
      <c r="L32" s="43">
        <f t="shared" si="7"/>
        <v>0</v>
      </c>
      <c r="M32" s="43">
        <f t="shared" si="8"/>
        <v>0</v>
      </c>
      <c r="N32" s="92">
        <f t="shared" si="9"/>
      </c>
      <c r="O32" s="76"/>
      <c r="P32" s="77"/>
      <c r="Q32" s="43">
        <f t="shared" si="10"/>
        <v>0</v>
      </c>
      <c r="R32" s="43">
        <f t="shared" si="11"/>
        <v>0</v>
      </c>
      <c r="S32" s="88">
        <f t="shared" si="12"/>
      </c>
      <c r="T32" s="85">
        <f t="shared" si="13"/>
        <v>0</v>
      </c>
      <c r="U32" s="89">
        <f t="shared" si="14"/>
      </c>
      <c r="V32" s="87" t="e">
        <f t="shared" si="15"/>
        <v>#VALUE!</v>
      </c>
      <c r="W32" s="142">
        <f t="shared" si="16"/>
      </c>
      <c r="X32" s="1"/>
    </row>
    <row r="33" spans="1:24" s="34" customFormat="1" ht="15" customHeight="1">
      <c r="A33" s="46">
        <f t="shared" si="17"/>
      </c>
      <c r="B33" s="41">
        <f t="shared" si="0"/>
      </c>
      <c r="C33" s="58"/>
      <c r="D33" s="37">
        <f t="shared" si="1"/>
      </c>
      <c r="E33" s="38">
        <f t="shared" si="2"/>
      </c>
      <c r="F33" s="39">
        <f t="shared" si="3"/>
      </c>
      <c r="G33" s="40">
        <f t="shared" si="4"/>
      </c>
      <c r="H33" s="39">
        <f t="shared" si="5"/>
      </c>
      <c r="I33" s="140">
        <f t="shared" si="6"/>
      </c>
      <c r="J33" s="72"/>
      <c r="K33" s="73"/>
      <c r="L33" s="43">
        <f t="shared" si="7"/>
        <v>0</v>
      </c>
      <c r="M33" s="43">
        <f t="shared" si="8"/>
        <v>0</v>
      </c>
      <c r="N33" s="92">
        <f t="shared" si="9"/>
      </c>
      <c r="O33" s="76"/>
      <c r="P33" s="77"/>
      <c r="Q33" s="43">
        <f t="shared" si="10"/>
        <v>0</v>
      </c>
      <c r="R33" s="43">
        <f t="shared" si="11"/>
        <v>0</v>
      </c>
      <c r="S33" s="88">
        <f t="shared" si="12"/>
      </c>
      <c r="T33" s="85">
        <f t="shared" si="13"/>
        <v>0</v>
      </c>
      <c r="U33" s="89">
        <f t="shared" si="14"/>
      </c>
      <c r="V33" s="87" t="e">
        <f t="shared" si="15"/>
        <v>#VALUE!</v>
      </c>
      <c r="W33" s="142">
        <f t="shared" si="16"/>
      </c>
      <c r="X33" s="1"/>
    </row>
    <row r="34" spans="1:24" s="34" customFormat="1" ht="15" customHeight="1" thickBot="1">
      <c r="A34" s="121">
        <f>IF(ISBLANK(C34),"",#REF!+1)</f>
      </c>
      <c r="B34" s="122">
        <f t="shared" si="0"/>
      </c>
      <c r="C34" s="123"/>
      <c r="D34" s="124">
        <f t="shared" si="1"/>
      </c>
      <c r="E34" s="125">
        <f t="shared" si="2"/>
      </c>
      <c r="F34" s="126">
        <f t="shared" si="3"/>
      </c>
      <c r="G34" s="127">
        <f t="shared" si="4"/>
      </c>
      <c r="H34" s="126">
        <f t="shared" si="5"/>
      </c>
      <c r="I34" s="126">
        <f t="shared" si="6"/>
      </c>
      <c r="J34" s="128"/>
      <c r="K34" s="129"/>
      <c r="L34" s="130">
        <f t="shared" si="7"/>
        <v>0</v>
      </c>
      <c r="M34" s="130">
        <f t="shared" si="8"/>
        <v>0</v>
      </c>
      <c r="N34" s="131">
        <f t="shared" si="9"/>
      </c>
      <c r="O34" s="132"/>
      <c r="P34" s="133"/>
      <c r="Q34" s="130">
        <f t="shared" si="10"/>
        <v>0</v>
      </c>
      <c r="R34" s="130">
        <f t="shared" si="11"/>
        <v>0</v>
      </c>
      <c r="S34" s="134">
        <f t="shared" si="12"/>
      </c>
      <c r="T34" s="135">
        <f t="shared" si="13"/>
        <v>0</v>
      </c>
      <c r="U34" s="136">
        <f t="shared" si="14"/>
      </c>
      <c r="V34" s="137" t="e">
        <f t="shared" si="15"/>
        <v>#VALUE!</v>
      </c>
      <c r="W34" s="143">
        <f t="shared" si="16"/>
      </c>
      <c r="X34" s="1"/>
    </row>
  </sheetData>
  <sheetProtection/>
  <conditionalFormatting sqref="B5:B34">
    <cfRule type="cellIs" priority="1" dxfId="7" operator="equal" stopIfTrue="1">
      <formula>Goldplakette</formula>
    </cfRule>
    <cfRule type="cellIs" priority="2" dxfId="6" operator="equal" stopIfTrue="1">
      <formula>Silberplakette</formula>
    </cfRule>
    <cfRule type="cellIs" priority="3" dxfId="5" operator="equal" stopIfTrue="1">
      <formula>Bronzeplakette</formula>
    </cfRule>
  </conditionalFormatting>
  <conditionalFormatting sqref="E5:E34">
    <cfRule type="expression" priority="4" dxfId="3" stopIfTrue="1">
      <formula>I5+H5=2</formula>
    </cfRule>
    <cfRule type="expression" priority="5" dxfId="9" stopIfTrue="1">
      <formula>H5=1</formula>
    </cfRule>
    <cfRule type="expression" priority="6" dxfId="1" stopIfTrue="1">
      <formula>I5=1</formula>
    </cfRule>
  </conditionalFormatting>
  <conditionalFormatting sqref="F5:G34 D5:D34">
    <cfRule type="cellIs" priority="7" dxfId="0" operator="equal" stopIfTrue="1">
      <formula>0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r:id="rId2"/>
  <headerFooter alignWithMargins="0">
    <oddHeader>&amp;L&amp;"Arial,Fett Kursiv"&amp;12Klassen - Ergebnisliste</oddHeader>
    <oddFooter>&amp;L&amp;"Arial,Fett Kursiv"&amp;12&amp;D    &amp;T&amp;C&amp;"Arial,Fett Kursiv"&amp;12SPORTKOMMISSAR:&amp;R&amp;"Arial,Fett Kursiv"&amp;12 45:00,00 = a.d.W.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5"/>
  <dimension ref="A1:X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2" sqref="D2"/>
    </sheetView>
  </sheetViews>
  <sheetFormatPr defaultColWidth="11.421875" defaultRowHeight="12.75"/>
  <cols>
    <col min="1" max="1" width="5.7109375" style="48" customWidth="1"/>
    <col min="2" max="2" width="3.57421875" style="0" customWidth="1"/>
    <col min="3" max="3" width="6.00390625" style="62" customWidth="1"/>
    <col min="4" max="4" width="8.8515625" style="0" customWidth="1"/>
    <col min="5" max="5" width="18.8515625" style="0" customWidth="1"/>
    <col min="6" max="6" width="18.57421875" style="0" customWidth="1"/>
    <col min="7" max="7" width="13.00390625" style="0" customWidth="1"/>
    <col min="8" max="9" width="10.7109375" style="0" hidden="1" customWidth="1"/>
    <col min="10" max="10" width="9.28125" style="62" customWidth="1"/>
    <col min="11" max="11" width="3.8515625" style="61" customWidth="1"/>
    <col min="12" max="13" width="9.28125" style="0" hidden="1" customWidth="1"/>
    <col min="14" max="14" width="9.28125" style="78" customWidth="1"/>
    <col min="15" max="15" width="9.28125" style="61" customWidth="1"/>
    <col min="16" max="16" width="3.8515625" style="61" customWidth="1"/>
    <col min="17" max="18" width="9.28125" style="0" hidden="1" customWidth="1"/>
    <col min="19" max="19" width="9.28125" style="78" customWidth="1"/>
    <col min="20" max="20" width="8.7109375" style="78" hidden="1" customWidth="1"/>
    <col min="21" max="21" width="10.421875" style="79" customWidth="1"/>
    <col min="22" max="22" width="8.7109375" style="80" hidden="1" customWidth="1"/>
    <col min="23" max="23" width="10.28125" style="80" customWidth="1"/>
    <col min="24" max="24" width="11.57421875" style="1" customWidth="1"/>
  </cols>
  <sheetData>
    <row r="1" spans="1:13" ht="15">
      <c r="A1" s="44"/>
      <c r="B1" s="1"/>
      <c r="C1" s="61"/>
      <c r="D1" s="1"/>
      <c r="E1" s="2"/>
      <c r="F1" s="2"/>
      <c r="G1" s="2"/>
      <c r="H1" s="2"/>
      <c r="I1" s="2"/>
      <c r="J1" s="65"/>
      <c r="L1" s="1"/>
      <c r="M1" s="1"/>
    </row>
    <row r="2" spans="1:13" ht="23.25">
      <c r="A2" s="50" t="s">
        <v>37</v>
      </c>
      <c r="B2" s="51"/>
      <c r="C2" s="63"/>
      <c r="D2" s="51">
        <f>MAX(A5:A34)</f>
        <v>3</v>
      </c>
      <c r="E2" s="52" t="s">
        <v>0</v>
      </c>
      <c r="F2" s="102" t="str">
        <f>IF(ISBLANK(E2),"",VLOOKUP(E2,'Veranst.'!A:C,3,FALSE))</f>
        <v>51. Automobilslalom, MSC Jura </v>
      </c>
      <c r="G2" s="49"/>
      <c r="H2" s="49"/>
      <c r="I2" s="49"/>
      <c r="J2" s="66"/>
      <c r="K2" s="67"/>
      <c r="L2" s="3"/>
      <c r="M2" s="3"/>
    </row>
    <row r="3" spans="1:13" ht="15.75" thickBot="1">
      <c r="A3" s="44"/>
      <c r="B3" s="1"/>
      <c r="C3" s="61"/>
      <c r="D3" s="1"/>
      <c r="E3" s="2"/>
      <c r="F3" s="2"/>
      <c r="G3" s="2"/>
      <c r="H3" s="2"/>
      <c r="I3" s="2"/>
      <c r="J3" s="65"/>
      <c r="L3" s="8"/>
      <c r="M3" s="1"/>
    </row>
    <row r="4" spans="1:24" s="35" customFormat="1" ht="15.75" thickBot="1">
      <c r="A4" s="10" t="s">
        <v>1</v>
      </c>
      <c r="B4" s="7" t="s">
        <v>2</v>
      </c>
      <c r="C4" s="64" t="s">
        <v>3</v>
      </c>
      <c r="D4" s="4" t="s">
        <v>4</v>
      </c>
      <c r="E4" s="5" t="s">
        <v>5</v>
      </c>
      <c r="F4" s="5" t="s">
        <v>6</v>
      </c>
      <c r="G4" s="6" t="s">
        <v>7</v>
      </c>
      <c r="H4" s="56"/>
      <c r="I4" s="56"/>
      <c r="J4" s="68" t="s">
        <v>24</v>
      </c>
      <c r="K4" s="69" t="s">
        <v>25</v>
      </c>
      <c r="L4" s="33"/>
      <c r="M4" s="33" t="s">
        <v>26</v>
      </c>
      <c r="N4" s="90" t="s">
        <v>27</v>
      </c>
      <c r="O4" s="68" t="s">
        <v>28</v>
      </c>
      <c r="P4" s="69" t="s">
        <v>29</v>
      </c>
      <c r="Q4" s="33"/>
      <c r="R4" s="33" t="s">
        <v>30</v>
      </c>
      <c r="S4" s="90" t="s">
        <v>31</v>
      </c>
      <c r="T4" s="118" t="s">
        <v>32</v>
      </c>
      <c r="U4" s="81" t="s">
        <v>33</v>
      </c>
      <c r="V4" s="82"/>
      <c r="W4" s="83" t="s">
        <v>60</v>
      </c>
      <c r="X4" s="1"/>
    </row>
    <row r="5" spans="1:24" s="34" customFormat="1" ht="15" customHeight="1">
      <c r="A5" s="45">
        <f>IF(ISBLANK(C5),"",1)</f>
        <v>1</v>
      </c>
      <c r="B5" s="36" t="str">
        <f aca="true" t="shared" si="0" ref="B5:B34">IF(ISBLANK(C5),"",IF(A5&lt;=Gold_M,Goldplakette,IF(A5&lt;=Silber_M,Silberplakette,IF(A5&lt;=Bronze_M,Bronzeplakette,Erinnerung))))</f>
        <v>G</v>
      </c>
      <c r="C5" s="57">
        <v>222</v>
      </c>
      <c r="D5" s="37">
        <f aca="true" t="shared" si="1" ref="D5:D34">IF(ISBLANK(C5),"",VLOOKUP(C5,Starter_Feld,2,FALSE))</f>
        <v>13612</v>
      </c>
      <c r="E5" s="38" t="str">
        <f aca="true" t="shared" si="2" ref="E5:E34">IF(ISBLANK(C5),"",VLOOKUP(C5,Starter_Feld,3,FALSE))</f>
        <v>Dietrich, Corinna</v>
      </c>
      <c r="F5" s="39" t="str">
        <f aca="true" t="shared" si="3" ref="F5:F34">IF(ISBLANK(C5),"",VLOOKUP(C5,Starter_Feld,4,FALSE))</f>
        <v>MSC Bechhofen</v>
      </c>
      <c r="G5" s="40" t="str">
        <f aca="true" t="shared" si="4" ref="G5:G34">IF(ISBLANK(C5),"",VLOOKUP(C5,Starter_Feld,5,FALSE))</f>
        <v>VW Polo</v>
      </c>
      <c r="H5" s="39">
        <f aca="true" t="shared" si="5" ref="H5:H34">IF(ISBLANK(C5),"",VLOOKUP(C5,Starter_Feld,7,FALSE))</f>
        <v>0</v>
      </c>
      <c r="I5" s="139">
        <f aca="true" t="shared" si="6" ref="I5:I34">IF(ISBLANK(C5),"",VLOOKUP(C5,Starter_Feld,8,FALSE))</f>
        <v>1</v>
      </c>
      <c r="J5" s="70">
        <v>0.0007784722222222222</v>
      </c>
      <c r="K5" s="71"/>
      <c r="L5" s="42">
        <f aca="true" t="shared" si="7" ref="L5:L34">SUM(0.000011575*K5)</f>
        <v>0</v>
      </c>
      <c r="M5" s="42">
        <f aca="true" t="shared" si="8" ref="M5:M34">SUM(J5,L5)</f>
        <v>0.0007784722222222222</v>
      </c>
      <c r="N5" s="91">
        <f aca="true" t="shared" si="9" ref="N5:N34">IF(J5&lt;&gt;0,M5,"")</f>
        <v>0.0007784722222222222</v>
      </c>
      <c r="O5" s="74">
        <v>0.0007660879629629629</v>
      </c>
      <c r="P5" s="75"/>
      <c r="Q5" s="42">
        <f aca="true" t="shared" si="10" ref="Q5:Q34">SUM(0.000011575*P5)</f>
        <v>0</v>
      </c>
      <c r="R5" s="42">
        <f aca="true" t="shared" si="11" ref="R5:R34">SUM(O5,Q5)</f>
        <v>0.0007660879629629629</v>
      </c>
      <c r="S5" s="84">
        <f aca="true" t="shared" si="12" ref="S5:S34">IF(O5&lt;&gt;0,R5,"")</f>
        <v>0.0007660879629629629</v>
      </c>
      <c r="T5" s="85">
        <f aca="true" t="shared" si="13" ref="T5:T34">MIN(N5,S5)</f>
        <v>0.0007660879629629629</v>
      </c>
      <c r="U5" s="86">
        <f aca="true" t="shared" si="14" ref="U5:U34">IF(O5=0,"",T5)</f>
        <v>0.0007660879629629629</v>
      </c>
      <c r="V5" s="87">
        <f aca="true" t="shared" si="15" ref="V5:V34">23-(20*(A5))/D$2</f>
        <v>16.333333333333332</v>
      </c>
      <c r="W5" s="141">
        <f aca="true" t="shared" si="16" ref="W5:W34">IF(O5=0,"",V5)</f>
        <v>16.333333333333332</v>
      </c>
      <c r="X5" s="1"/>
    </row>
    <row r="6" spans="1:24" s="34" customFormat="1" ht="15" customHeight="1">
      <c r="A6" s="46">
        <f aca="true" t="shared" si="17" ref="A6:A33">IF(ISBLANK(C6),"",A5+1)</f>
        <v>2</v>
      </c>
      <c r="B6" s="41" t="str">
        <f t="shared" si="0"/>
        <v>S</v>
      </c>
      <c r="C6" s="58">
        <v>133</v>
      </c>
      <c r="D6" s="37">
        <f t="shared" si="1"/>
        <v>20202</v>
      </c>
      <c r="E6" s="38" t="str">
        <f t="shared" si="2"/>
        <v>Ehrngruber, Martin</v>
      </c>
      <c r="F6" s="39" t="str">
        <f t="shared" si="3"/>
        <v>MSC Jura</v>
      </c>
      <c r="G6" s="40" t="str">
        <f t="shared" si="4"/>
        <v>VW Polo</v>
      </c>
      <c r="H6" s="39">
        <f t="shared" si="5"/>
        <v>0</v>
      </c>
      <c r="I6" s="140">
        <f t="shared" si="6"/>
        <v>0</v>
      </c>
      <c r="J6" s="72">
        <v>0.0007729166666666667</v>
      </c>
      <c r="K6" s="73"/>
      <c r="L6" s="43">
        <f t="shared" si="7"/>
        <v>0</v>
      </c>
      <c r="M6" s="43">
        <f t="shared" si="8"/>
        <v>0.0007729166666666667</v>
      </c>
      <c r="N6" s="92">
        <f t="shared" si="9"/>
        <v>0.0007729166666666667</v>
      </c>
      <c r="O6" s="76">
        <v>0.0007693287037037036</v>
      </c>
      <c r="P6" s="77"/>
      <c r="Q6" s="43">
        <f t="shared" si="10"/>
        <v>0</v>
      </c>
      <c r="R6" s="43">
        <f t="shared" si="11"/>
        <v>0.0007693287037037036</v>
      </c>
      <c r="S6" s="88">
        <f t="shared" si="12"/>
        <v>0.0007693287037037036</v>
      </c>
      <c r="T6" s="85">
        <f t="shared" si="13"/>
        <v>0.0007693287037037036</v>
      </c>
      <c r="U6" s="89">
        <f t="shared" si="14"/>
        <v>0.0007693287037037036</v>
      </c>
      <c r="V6" s="87">
        <f t="shared" si="15"/>
        <v>9.666666666666666</v>
      </c>
      <c r="W6" s="142">
        <f t="shared" si="16"/>
        <v>9.666666666666666</v>
      </c>
      <c r="X6" s="1"/>
    </row>
    <row r="7" spans="1:24" s="34" customFormat="1" ht="15" customHeight="1">
      <c r="A7" s="46">
        <f t="shared" si="17"/>
        <v>3</v>
      </c>
      <c r="B7" s="41" t="str">
        <f t="shared" si="0"/>
        <v>B</v>
      </c>
      <c r="C7" s="58">
        <v>306</v>
      </c>
      <c r="D7" s="37">
        <f t="shared" si="1"/>
        <v>15767</v>
      </c>
      <c r="E7" s="38" t="str">
        <f t="shared" si="2"/>
        <v>Gregor, Roland</v>
      </c>
      <c r="F7" s="39" t="str">
        <f t="shared" si="3"/>
        <v>RST-Mittelfranken</v>
      </c>
      <c r="G7" s="40" t="str">
        <f t="shared" si="4"/>
        <v>Citröen AX</v>
      </c>
      <c r="H7" s="39">
        <f t="shared" si="5"/>
        <v>0</v>
      </c>
      <c r="I7" s="140">
        <f t="shared" si="6"/>
        <v>0</v>
      </c>
      <c r="J7" s="72">
        <v>0.0008016203703703702</v>
      </c>
      <c r="K7" s="73"/>
      <c r="L7" s="43">
        <f t="shared" si="7"/>
        <v>0</v>
      </c>
      <c r="M7" s="43">
        <f t="shared" si="8"/>
        <v>0.0008016203703703702</v>
      </c>
      <c r="N7" s="92">
        <f t="shared" si="9"/>
        <v>0.0008016203703703702</v>
      </c>
      <c r="O7" s="76">
        <v>0.0008006944444444445</v>
      </c>
      <c r="P7" s="77"/>
      <c r="Q7" s="43">
        <f t="shared" si="10"/>
        <v>0</v>
      </c>
      <c r="R7" s="43">
        <f t="shared" si="11"/>
        <v>0.0008006944444444445</v>
      </c>
      <c r="S7" s="88">
        <f t="shared" si="12"/>
        <v>0.0008006944444444445</v>
      </c>
      <c r="T7" s="85">
        <f t="shared" si="13"/>
        <v>0.0008006944444444445</v>
      </c>
      <c r="U7" s="89">
        <f t="shared" si="14"/>
        <v>0.0008006944444444445</v>
      </c>
      <c r="V7" s="87">
        <f t="shared" si="15"/>
        <v>3</v>
      </c>
      <c r="W7" s="142">
        <f t="shared" si="16"/>
        <v>3</v>
      </c>
      <c r="X7" s="1"/>
    </row>
    <row r="8" spans="1:24" s="34" customFormat="1" ht="15" customHeight="1">
      <c r="A8" s="46">
        <f t="shared" si="17"/>
      </c>
      <c r="B8" s="41">
        <f t="shared" si="0"/>
      </c>
      <c r="C8" s="58"/>
      <c r="D8" s="37">
        <f t="shared" si="1"/>
      </c>
      <c r="E8" s="38">
        <f t="shared" si="2"/>
      </c>
      <c r="F8" s="39">
        <f t="shared" si="3"/>
      </c>
      <c r="G8" s="40">
        <f t="shared" si="4"/>
      </c>
      <c r="H8" s="39">
        <f t="shared" si="5"/>
      </c>
      <c r="I8" s="140">
        <f t="shared" si="6"/>
      </c>
      <c r="J8" s="72"/>
      <c r="K8" s="73"/>
      <c r="L8" s="43">
        <f t="shared" si="7"/>
        <v>0</v>
      </c>
      <c r="M8" s="43">
        <f t="shared" si="8"/>
        <v>0</v>
      </c>
      <c r="N8" s="92">
        <f t="shared" si="9"/>
      </c>
      <c r="O8" s="76"/>
      <c r="P8" s="77"/>
      <c r="Q8" s="43">
        <f t="shared" si="10"/>
        <v>0</v>
      </c>
      <c r="R8" s="43">
        <f t="shared" si="11"/>
        <v>0</v>
      </c>
      <c r="S8" s="88">
        <f t="shared" si="12"/>
      </c>
      <c r="T8" s="85">
        <f t="shared" si="13"/>
        <v>0</v>
      </c>
      <c r="U8" s="89">
        <f t="shared" si="14"/>
      </c>
      <c r="V8" s="87" t="e">
        <f t="shared" si="15"/>
        <v>#VALUE!</v>
      </c>
      <c r="W8" s="142">
        <f t="shared" si="16"/>
      </c>
      <c r="X8" s="1"/>
    </row>
    <row r="9" spans="1:24" s="34" customFormat="1" ht="15" customHeight="1">
      <c r="A9" s="46">
        <f t="shared" si="17"/>
      </c>
      <c r="B9" s="41">
        <f t="shared" si="0"/>
      </c>
      <c r="C9" s="58"/>
      <c r="D9" s="37">
        <f t="shared" si="1"/>
      </c>
      <c r="E9" s="38">
        <f t="shared" si="2"/>
      </c>
      <c r="F9" s="39">
        <f t="shared" si="3"/>
      </c>
      <c r="G9" s="40">
        <f t="shared" si="4"/>
      </c>
      <c r="H9" s="39">
        <f t="shared" si="5"/>
      </c>
      <c r="I9" s="140">
        <f t="shared" si="6"/>
      </c>
      <c r="J9" s="72"/>
      <c r="K9" s="73"/>
      <c r="L9" s="43">
        <f t="shared" si="7"/>
        <v>0</v>
      </c>
      <c r="M9" s="43">
        <f t="shared" si="8"/>
        <v>0</v>
      </c>
      <c r="N9" s="92">
        <f t="shared" si="9"/>
      </c>
      <c r="O9" s="76"/>
      <c r="P9" s="77"/>
      <c r="Q9" s="43">
        <f t="shared" si="10"/>
        <v>0</v>
      </c>
      <c r="R9" s="43">
        <f t="shared" si="11"/>
        <v>0</v>
      </c>
      <c r="S9" s="88">
        <f t="shared" si="12"/>
      </c>
      <c r="T9" s="85">
        <f t="shared" si="13"/>
        <v>0</v>
      </c>
      <c r="U9" s="89">
        <f t="shared" si="14"/>
      </c>
      <c r="V9" s="87" t="e">
        <f t="shared" si="15"/>
        <v>#VALUE!</v>
      </c>
      <c r="W9" s="142">
        <f t="shared" si="16"/>
      </c>
      <c r="X9" s="1"/>
    </row>
    <row r="10" spans="1:24" s="34" customFormat="1" ht="15" customHeight="1">
      <c r="A10" s="46">
        <f t="shared" si="17"/>
      </c>
      <c r="B10" s="41">
        <f t="shared" si="0"/>
      </c>
      <c r="C10" s="58"/>
      <c r="D10" s="37">
        <f t="shared" si="1"/>
      </c>
      <c r="E10" s="38">
        <f t="shared" si="2"/>
      </c>
      <c r="F10" s="39">
        <f t="shared" si="3"/>
      </c>
      <c r="G10" s="40">
        <f t="shared" si="4"/>
      </c>
      <c r="H10" s="39">
        <f t="shared" si="5"/>
      </c>
      <c r="I10" s="140">
        <f t="shared" si="6"/>
      </c>
      <c r="J10" s="72"/>
      <c r="K10" s="73"/>
      <c r="L10" s="43">
        <f t="shared" si="7"/>
        <v>0</v>
      </c>
      <c r="M10" s="43">
        <f t="shared" si="8"/>
        <v>0</v>
      </c>
      <c r="N10" s="92">
        <f t="shared" si="9"/>
      </c>
      <c r="O10" s="76"/>
      <c r="P10" s="77"/>
      <c r="Q10" s="43">
        <f t="shared" si="10"/>
        <v>0</v>
      </c>
      <c r="R10" s="43">
        <f t="shared" si="11"/>
        <v>0</v>
      </c>
      <c r="S10" s="88">
        <f t="shared" si="12"/>
      </c>
      <c r="T10" s="85">
        <f t="shared" si="13"/>
        <v>0</v>
      </c>
      <c r="U10" s="89">
        <f t="shared" si="14"/>
      </c>
      <c r="V10" s="87" t="e">
        <f t="shared" si="15"/>
        <v>#VALUE!</v>
      </c>
      <c r="W10" s="142">
        <f t="shared" si="16"/>
      </c>
      <c r="X10" s="1"/>
    </row>
    <row r="11" spans="1:24" s="34" customFormat="1" ht="15" customHeight="1">
      <c r="A11" s="46">
        <f t="shared" si="17"/>
      </c>
      <c r="B11" s="41">
        <f t="shared" si="0"/>
      </c>
      <c r="C11" s="58"/>
      <c r="D11" s="37">
        <f t="shared" si="1"/>
      </c>
      <c r="E11" s="38">
        <f t="shared" si="2"/>
      </c>
      <c r="F11" s="39">
        <f t="shared" si="3"/>
      </c>
      <c r="G11" s="40">
        <f t="shared" si="4"/>
      </c>
      <c r="H11" s="39">
        <f t="shared" si="5"/>
      </c>
      <c r="I11" s="140">
        <f t="shared" si="6"/>
      </c>
      <c r="J11" s="72"/>
      <c r="K11" s="73"/>
      <c r="L11" s="43">
        <f t="shared" si="7"/>
        <v>0</v>
      </c>
      <c r="M11" s="43">
        <f t="shared" si="8"/>
        <v>0</v>
      </c>
      <c r="N11" s="92">
        <f t="shared" si="9"/>
      </c>
      <c r="O11" s="76"/>
      <c r="P11" s="77"/>
      <c r="Q11" s="43">
        <f t="shared" si="10"/>
        <v>0</v>
      </c>
      <c r="R11" s="43">
        <f t="shared" si="11"/>
        <v>0</v>
      </c>
      <c r="S11" s="88">
        <f t="shared" si="12"/>
      </c>
      <c r="T11" s="85">
        <f t="shared" si="13"/>
        <v>0</v>
      </c>
      <c r="U11" s="89">
        <f t="shared" si="14"/>
      </c>
      <c r="V11" s="87" t="e">
        <f t="shared" si="15"/>
        <v>#VALUE!</v>
      </c>
      <c r="W11" s="142">
        <f t="shared" si="16"/>
      </c>
      <c r="X11" s="1"/>
    </row>
    <row r="12" spans="1:24" s="34" customFormat="1" ht="15" customHeight="1">
      <c r="A12" s="46">
        <f t="shared" si="17"/>
      </c>
      <c r="B12" s="41">
        <f t="shared" si="0"/>
      </c>
      <c r="C12" s="58"/>
      <c r="D12" s="37">
        <f t="shared" si="1"/>
      </c>
      <c r="E12" s="38">
        <f t="shared" si="2"/>
      </c>
      <c r="F12" s="39">
        <f t="shared" si="3"/>
      </c>
      <c r="G12" s="40">
        <f t="shared" si="4"/>
      </c>
      <c r="H12" s="39">
        <f t="shared" si="5"/>
      </c>
      <c r="I12" s="140">
        <f t="shared" si="6"/>
      </c>
      <c r="J12" s="144"/>
      <c r="K12" s="73"/>
      <c r="L12" s="43">
        <f t="shared" si="7"/>
        <v>0</v>
      </c>
      <c r="M12" s="43">
        <f t="shared" si="8"/>
        <v>0</v>
      </c>
      <c r="N12" s="92">
        <f t="shared" si="9"/>
      </c>
      <c r="O12" s="76"/>
      <c r="P12" s="77"/>
      <c r="Q12" s="43">
        <f t="shared" si="10"/>
        <v>0</v>
      </c>
      <c r="R12" s="43">
        <f t="shared" si="11"/>
        <v>0</v>
      </c>
      <c r="S12" s="88">
        <f t="shared" si="12"/>
      </c>
      <c r="T12" s="85">
        <f t="shared" si="13"/>
        <v>0</v>
      </c>
      <c r="U12" s="89">
        <f t="shared" si="14"/>
      </c>
      <c r="V12" s="87" t="e">
        <f t="shared" si="15"/>
        <v>#VALUE!</v>
      </c>
      <c r="W12" s="142">
        <f t="shared" si="16"/>
      </c>
      <c r="X12" s="1"/>
    </row>
    <row r="13" spans="1:24" s="34" customFormat="1" ht="15" customHeight="1">
      <c r="A13" s="46">
        <f t="shared" si="17"/>
      </c>
      <c r="B13" s="41">
        <f t="shared" si="0"/>
      </c>
      <c r="C13" s="58"/>
      <c r="D13" s="37">
        <f t="shared" si="1"/>
      </c>
      <c r="E13" s="38">
        <f t="shared" si="2"/>
      </c>
      <c r="F13" s="39">
        <f t="shared" si="3"/>
      </c>
      <c r="G13" s="40">
        <f t="shared" si="4"/>
      </c>
      <c r="H13" s="39">
        <f t="shared" si="5"/>
      </c>
      <c r="I13" s="140">
        <f t="shared" si="6"/>
      </c>
      <c r="J13" s="72"/>
      <c r="K13" s="73"/>
      <c r="L13" s="43">
        <f t="shared" si="7"/>
        <v>0</v>
      </c>
      <c r="M13" s="43">
        <f t="shared" si="8"/>
        <v>0</v>
      </c>
      <c r="N13" s="92">
        <f t="shared" si="9"/>
      </c>
      <c r="O13" s="76"/>
      <c r="P13" s="77"/>
      <c r="Q13" s="43">
        <f t="shared" si="10"/>
        <v>0</v>
      </c>
      <c r="R13" s="43">
        <f t="shared" si="11"/>
        <v>0</v>
      </c>
      <c r="S13" s="88">
        <f t="shared" si="12"/>
      </c>
      <c r="T13" s="85">
        <f t="shared" si="13"/>
        <v>0</v>
      </c>
      <c r="U13" s="89">
        <f t="shared" si="14"/>
      </c>
      <c r="V13" s="87" t="e">
        <f t="shared" si="15"/>
        <v>#VALUE!</v>
      </c>
      <c r="W13" s="142">
        <f t="shared" si="16"/>
      </c>
      <c r="X13" s="1"/>
    </row>
    <row r="14" spans="1:24" s="34" customFormat="1" ht="15" customHeight="1">
      <c r="A14" s="46">
        <f t="shared" si="17"/>
      </c>
      <c r="B14" s="41">
        <f t="shared" si="0"/>
      </c>
      <c r="C14" s="58"/>
      <c r="D14" s="37">
        <f t="shared" si="1"/>
      </c>
      <c r="E14" s="38">
        <f t="shared" si="2"/>
      </c>
      <c r="F14" s="39">
        <f t="shared" si="3"/>
      </c>
      <c r="G14" s="40">
        <f t="shared" si="4"/>
      </c>
      <c r="H14" s="39">
        <f t="shared" si="5"/>
      </c>
      <c r="I14" s="140">
        <f t="shared" si="6"/>
      </c>
      <c r="J14" s="72"/>
      <c r="K14" s="73"/>
      <c r="L14" s="43">
        <f t="shared" si="7"/>
        <v>0</v>
      </c>
      <c r="M14" s="43">
        <f t="shared" si="8"/>
        <v>0</v>
      </c>
      <c r="N14" s="92">
        <f t="shared" si="9"/>
      </c>
      <c r="O14" s="76"/>
      <c r="P14" s="77"/>
      <c r="Q14" s="43">
        <f t="shared" si="10"/>
        <v>0</v>
      </c>
      <c r="R14" s="43">
        <f t="shared" si="11"/>
        <v>0</v>
      </c>
      <c r="S14" s="88">
        <f t="shared" si="12"/>
      </c>
      <c r="T14" s="85">
        <f t="shared" si="13"/>
        <v>0</v>
      </c>
      <c r="U14" s="89">
        <f t="shared" si="14"/>
      </c>
      <c r="V14" s="87" t="e">
        <f t="shared" si="15"/>
        <v>#VALUE!</v>
      </c>
      <c r="W14" s="142">
        <f t="shared" si="16"/>
      </c>
      <c r="X14" s="1"/>
    </row>
    <row r="15" spans="1:24" s="34" customFormat="1" ht="15" customHeight="1">
      <c r="A15" s="46">
        <f t="shared" si="17"/>
      </c>
      <c r="B15" s="41">
        <f t="shared" si="0"/>
      </c>
      <c r="C15" s="58"/>
      <c r="D15" s="37">
        <f t="shared" si="1"/>
      </c>
      <c r="E15" s="38">
        <f t="shared" si="2"/>
      </c>
      <c r="F15" s="39">
        <f t="shared" si="3"/>
      </c>
      <c r="G15" s="40">
        <f t="shared" si="4"/>
      </c>
      <c r="H15" s="39">
        <f t="shared" si="5"/>
      </c>
      <c r="I15" s="140">
        <f t="shared" si="6"/>
      </c>
      <c r="J15" s="72"/>
      <c r="K15" s="73"/>
      <c r="L15" s="43">
        <f t="shared" si="7"/>
        <v>0</v>
      </c>
      <c r="M15" s="43">
        <f t="shared" si="8"/>
        <v>0</v>
      </c>
      <c r="N15" s="92">
        <f t="shared" si="9"/>
      </c>
      <c r="O15" s="76"/>
      <c r="P15" s="77"/>
      <c r="Q15" s="43">
        <f t="shared" si="10"/>
        <v>0</v>
      </c>
      <c r="R15" s="43">
        <f t="shared" si="11"/>
        <v>0</v>
      </c>
      <c r="S15" s="88">
        <f t="shared" si="12"/>
      </c>
      <c r="T15" s="85">
        <f t="shared" si="13"/>
        <v>0</v>
      </c>
      <c r="U15" s="89">
        <f t="shared" si="14"/>
      </c>
      <c r="V15" s="87" t="e">
        <f t="shared" si="15"/>
        <v>#VALUE!</v>
      </c>
      <c r="W15" s="142">
        <f t="shared" si="16"/>
      </c>
      <c r="X15" s="1"/>
    </row>
    <row r="16" spans="1:24" s="34" customFormat="1" ht="15" customHeight="1">
      <c r="A16" s="46">
        <f t="shared" si="17"/>
      </c>
      <c r="B16" s="41">
        <f t="shared" si="0"/>
      </c>
      <c r="C16" s="58"/>
      <c r="D16" s="37">
        <f t="shared" si="1"/>
      </c>
      <c r="E16" s="38">
        <f t="shared" si="2"/>
      </c>
      <c r="F16" s="39">
        <f t="shared" si="3"/>
      </c>
      <c r="G16" s="40">
        <f t="shared" si="4"/>
      </c>
      <c r="H16" s="39">
        <f t="shared" si="5"/>
      </c>
      <c r="I16" s="140">
        <f t="shared" si="6"/>
      </c>
      <c r="J16" s="72"/>
      <c r="K16" s="73"/>
      <c r="L16" s="43">
        <f t="shared" si="7"/>
        <v>0</v>
      </c>
      <c r="M16" s="43">
        <f t="shared" si="8"/>
        <v>0</v>
      </c>
      <c r="N16" s="92">
        <f t="shared" si="9"/>
      </c>
      <c r="O16" s="76"/>
      <c r="P16" s="77"/>
      <c r="Q16" s="43">
        <f t="shared" si="10"/>
        <v>0</v>
      </c>
      <c r="R16" s="43">
        <f t="shared" si="11"/>
        <v>0</v>
      </c>
      <c r="S16" s="88">
        <f t="shared" si="12"/>
      </c>
      <c r="T16" s="85">
        <f t="shared" si="13"/>
        <v>0</v>
      </c>
      <c r="U16" s="89">
        <f t="shared" si="14"/>
      </c>
      <c r="V16" s="87" t="e">
        <f t="shared" si="15"/>
        <v>#VALUE!</v>
      </c>
      <c r="W16" s="142">
        <f t="shared" si="16"/>
      </c>
      <c r="X16" s="1"/>
    </row>
    <row r="17" spans="1:24" s="34" customFormat="1" ht="15" customHeight="1">
      <c r="A17" s="46">
        <f t="shared" si="17"/>
      </c>
      <c r="B17" s="41">
        <f t="shared" si="0"/>
      </c>
      <c r="C17" s="58"/>
      <c r="D17" s="37">
        <f t="shared" si="1"/>
      </c>
      <c r="E17" s="38">
        <f t="shared" si="2"/>
      </c>
      <c r="F17" s="39">
        <f t="shared" si="3"/>
      </c>
      <c r="G17" s="40">
        <f t="shared" si="4"/>
      </c>
      <c r="H17" s="39">
        <f t="shared" si="5"/>
      </c>
      <c r="I17" s="140">
        <f t="shared" si="6"/>
      </c>
      <c r="J17" s="72"/>
      <c r="K17" s="73"/>
      <c r="L17" s="43">
        <f t="shared" si="7"/>
        <v>0</v>
      </c>
      <c r="M17" s="43">
        <f t="shared" si="8"/>
        <v>0</v>
      </c>
      <c r="N17" s="92">
        <f t="shared" si="9"/>
      </c>
      <c r="O17" s="76"/>
      <c r="P17" s="77"/>
      <c r="Q17" s="43">
        <f t="shared" si="10"/>
        <v>0</v>
      </c>
      <c r="R17" s="43">
        <f t="shared" si="11"/>
        <v>0</v>
      </c>
      <c r="S17" s="88">
        <f t="shared" si="12"/>
      </c>
      <c r="T17" s="85">
        <f t="shared" si="13"/>
        <v>0</v>
      </c>
      <c r="U17" s="89">
        <f t="shared" si="14"/>
      </c>
      <c r="V17" s="87" t="e">
        <f t="shared" si="15"/>
        <v>#VALUE!</v>
      </c>
      <c r="W17" s="142">
        <f t="shared" si="16"/>
      </c>
      <c r="X17" s="1"/>
    </row>
    <row r="18" spans="1:24" s="34" customFormat="1" ht="15" customHeight="1">
      <c r="A18" s="46">
        <f t="shared" si="17"/>
      </c>
      <c r="B18" s="41">
        <f t="shared" si="0"/>
      </c>
      <c r="C18" s="58"/>
      <c r="D18" s="37">
        <f t="shared" si="1"/>
      </c>
      <c r="E18" s="38">
        <f t="shared" si="2"/>
      </c>
      <c r="F18" s="39">
        <f t="shared" si="3"/>
      </c>
      <c r="G18" s="40">
        <f t="shared" si="4"/>
      </c>
      <c r="H18" s="39">
        <f t="shared" si="5"/>
      </c>
      <c r="I18" s="140">
        <f t="shared" si="6"/>
      </c>
      <c r="J18" s="72"/>
      <c r="K18" s="73"/>
      <c r="L18" s="43">
        <f t="shared" si="7"/>
        <v>0</v>
      </c>
      <c r="M18" s="43">
        <f t="shared" si="8"/>
        <v>0</v>
      </c>
      <c r="N18" s="92">
        <f t="shared" si="9"/>
      </c>
      <c r="O18" s="76"/>
      <c r="P18" s="77"/>
      <c r="Q18" s="43">
        <f t="shared" si="10"/>
        <v>0</v>
      </c>
      <c r="R18" s="43">
        <f t="shared" si="11"/>
        <v>0</v>
      </c>
      <c r="S18" s="88">
        <f t="shared" si="12"/>
      </c>
      <c r="T18" s="85">
        <f t="shared" si="13"/>
        <v>0</v>
      </c>
      <c r="U18" s="89">
        <f t="shared" si="14"/>
      </c>
      <c r="V18" s="87" t="e">
        <f t="shared" si="15"/>
        <v>#VALUE!</v>
      </c>
      <c r="W18" s="142">
        <f t="shared" si="16"/>
      </c>
      <c r="X18" s="1"/>
    </row>
    <row r="19" spans="1:24" s="34" customFormat="1" ht="15" customHeight="1">
      <c r="A19" s="46">
        <f t="shared" si="17"/>
      </c>
      <c r="B19" s="41">
        <f t="shared" si="0"/>
      </c>
      <c r="C19" s="58"/>
      <c r="D19" s="37">
        <f t="shared" si="1"/>
      </c>
      <c r="E19" s="38">
        <f t="shared" si="2"/>
      </c>
      <c r="F19" s="39">
        <f t="shared" si="3"/>
      </c>
      <c r="G19" s="40">
        <f t="shared" si="4"/>
      </c>
      <c r="H19" s="39">
        <f t="shared" si="5"/>
      </c>
      <c r="I19" s="140">
        <f t="shared" si="6"/>
      </c>
      <c r="J19" s="72"/>
      <c r="K19" s="73"/>
      <c r="L19" s="43">
        <f t="shared" si="7"/>
        <v>0</v>
      </c>
      <c r="M19" s="43">
        <f t="shared" si="8"/>
        <v>0</v>
      </c>
      <c r="N19" s="92">
        <f t="shared" si="9"/>
      </c>
      <c r="O19" s="76"/>
      <c r="P19" s="77"/>
      <c r="Q19" s="43">
        <f t="shared" si="10"/>
        <v>0</v>
      </c>
      <c r="R19" s="43">
        <f t="shared" si="11"/>
        <v>0</v>
      </c>
      <c r="S19" s="88">
        <f t="shared" si="12"/>
      </c>
      <c r="T19" s="85">
        <f t="shared" si="13"/>
        <v>0</v>
      </c>
      <c r="U19" s="89">
        <f t="shared" si="14"/>
      </c>
      <c r="V19" s="87" t="e">
        <f t="shared" si="15"/>
        <v>#VALUE!</v>
      </c>
      <c r="W19" s="142">
        <f t="shared" si="16"/>
      </c>
      <c r="X19" s="1"/>
    </row>
    <row r="20" spans="1:24" s="34" customFormat="1" ht="15" customHeight="1">
      <c r="A20" s="46">
        <f t="shared" si="17"/>
      </c>
      <c r="B20" s="41">
        <f t="shared" si="0"/>
      </c>
      <c r="C20" s="58"/>
      <c r="D20" s="37">
        <f t="shared" si="1"/>
      </c>
      <c r="E20" s="38">
        <f t="shared" si="2"/>
      </c>
      <c r="F20" s="39">
        <f t="shared" si="3"/>
      </c>
      <c r="G20" s="40">
        <f t="shared" si="4"/>
      </c>
      <c r="H20" s="39">
        <f t="shared" si="5"/>
      </c>
      <c r="I20" s="140">
        <f t="shared" si="6"/>
      </c>
      <c r="J20" s="72"/>
      <c r="K20" s="73"/>
      <c r="L20" s="43">
        <f t="shared" si="7"/>
        <v>0</v>
      </c>
      <c r="M20" s="43">
        <f t="shared" si="8"/>
        <v>0</v>
      </c>
      <c r="N20" s="92">
        <f t="shared" si="9"/>
      </c>
      <c r="O20" s="76"/>
      <c r="P20" s="77"/>
      <c r="Q20" s="43">
        <f t="shared" si="10"/>
        <v>0</v>
      </c>
      <c r="R20" s="43">
        <f t="shared" si="11"/>
        <v>0</v>
      </c>
      <c r="S20" s="88">
        <f t="shared" si="12"/>
      </c>
      <c r="T20" s="85">
        <f t="shared" si="13"/>
        <v>0</v>
      </c>
      <c r="U20" s="89">
        <f t="shared" si="14"/>
      </c>
      <c r="V20" s="87" t="e">
        <f t="shared" si="15"/>
        <v>#VALUE!</v>
      </c>
      <c r="W20" s="142">
        <f t="shared" si="16"/>
      </c>
      <c r="X20" s="1"/>
    </row>
    <row r="21" spans="1:24" s="34" customFormat="1" ht="15" customHeight="1">
      <c r="A21" s="46">
        <f t="shared" si="17"/>
      </c>
      <c r="B21" s="41">
        <f t="shared" si="0"/>
      </c>
      <c r="C21" s="58"/>
      <c r="D21" s="37">
        <f t="shared" si="1"/>
      </c>
      <c r="E21" s="38">
        <f t="shared" si="2"/>
      </c>
      <c r="F21" s="39">
        <f t="shared" si="3"/>
      </c>
      <c r="G21" s="40">
        <f t="shared" si="4"/>
      </c>
      <c r="H21" s="39">
        <f t="shared" si="5"/>
      </c>
      <c r="I21" s="140">
        <f t="shared" si="6"/>
      </c>
      <c r="J21" s="72"/>
      <c r="K21" s="73"/>
      <c r="L21" s="43">
        <f t="shared" si="7"/>
        <v>0</v>
      </c>
      <c r="M21" s="43">
        <f t="shared" si="8"/>
        <v>0</v>
      </c>
      <c r="N21" s="92">
        <f t="shared" si="9"/>
      </c>
      <c r="O21" s="76"/>
      <c r="P21" s="77"/>
      <c r="Q21" s="43">
        <f t="shared" si="10"/>
        <v>0</v>
      </c>
      <c r="R21" s="43">
        <f t="shared" si="11"/>
        <v>0</v>
      </c>
      <c r="S21" s="88">
        <f t="shared" si="12"/>
      </c>
      <c r="T21" s="85">
        <f t="shared" si="13"/>
        <v>0</v>
      </c>
      <c r="U21" s="89">
        <f t="shared" si="14"/>
      </c>
      <c r="V21" s="87" t="e">
        <f t="shared" si="15"/>
        <v>#VALUE!</v>
      </c>
      <c r="W21" s="142">
        <f t="shared" si="16"/>
      </c>
      <c r="X21" s="1"/>
    </row>
    <row r="22" spans="1:24" s="34" customFormat="1" ht="15" customHeight="1">
      <c r="A22" s="46">
        <f t="shared" si="17"/>
      </c>
      <c r="B22" s="41">
        <f t="shared" si="0"/>
      </c>
      <c r="C22" s="58"/>
      <c r="D22" s="37">
        <f t="shared" si="1"/>
      </c>
      <c r="E22" s="38">
        <f t="shared" si="2"/>
      </c>
      <c r="F22" s="39">
        <f t="shared" si="3"/>
      </c>
      <c r="G22" s="40">
        <f t="shared" si="4"/>
      </c>
      <c r="H22" s="39">
        <f t="shared" si="5"/>
      </c>
      <c r="I22" s="140">
        <f t="shared" si="6"/>
      </c>
      <c r="J22" s="72"/>
      <c r="K22" s="73"/>
      <c r="L22" s="43">
        <f t="shared" si="7"/>
        <v>0</v>
      </c>
      <c r="M22" s="43">
        <f t="shared" si="8"/>
        <v>0</v>
      </c>
      <c r="N22" s="92">
        <f t="shared" si="9"/>
      </c>
      <c r="O22" s="76"/>
      <c r="P22" s="77"/>
      <c r="Q22" s="43">
        <f t="shared" si="10"/>
        <v>0</v>
      </c>
      <c r="R22" s="43">
        <f t="shared" si="11"/>
        <v>0</v>
      </c>
      <c r="S22" s="88">
        <f t="shared" si="12"/>
      </c>
      <c r="T22" s="85">
        <f t="shared" si="13"/>
        <v>0</v>
      </c>
      <c r="U22" s="89">
        <f t="shared" si="14"/>
      </c>
      <c r="V22" s="87" t="e">
        <f t="shared" si="15"/>
        <v>#VALUE!</v>
      </c>
      <c r="W22" s="142">
        <f t="shared" si="16"/>
      </c>
      <c r="X22" s="1"/>
    </row>
    <row r="23" spans="1:24" s="34" customFormat="1" ht="15" customHeight="1">
      <c r="A23" s="46">
        <f t="shared" si="17"/>
      </c>
      <c r="B23" s="41">
        <f t="shared" si="0"/>
      </c>
      <c r="C23" s="58"/>
      <c r="D23" s="37">
        <f t="shared" si="1"/>
      </c>
      <c r="E23" s="38">
        <f t="shared" si="2"/>
      </c>
      <c r="F23" s="39">
        <f t="shared" si="3"/>
      </c>
      <c r="G23" s="40">
        <f t="shared" si="4"/>
      </c>
      <c r="H23" s="39">
        <f t="shared" si="5"/>
      </c>
      <c r="I23" s="140">
        <f t="shared" si="6"/>
      </c>
      <c r="J23" s="72"/>
      <c r="K23" s="73"/>
      <c r="L23" s="43">
        <f t="shared" si="7"/>
        <v>0</v>
      </c>
      <c r="M23" s="43">
        <f t="shared" si="8"/>
        <v>0</v>
      </c>
      <c r="N23" s="92">
        <f t="shared" si="9"/>
      </c>
      <c r="O23" s="76"/>
      <c r="P23" s="77"/>
      <c r="Q23" s="43">
        <f t="shared" si="10"/>
        <v>0</v>
      </c>
      <c r="R23" s="43">
        <f t="shared" si="11"/>
        <v>0</v>
      </c>
      <c r="S23" s="88">
        <f t="shared" si="12"/>
      </c>
      <c r="T23" s="85">
        <f t="shared" si="13"/>
        <v>0</v>
      </c>
      <c r="U23" s="89">
        <f t="shared" si="14"/>
      </c>
      <c r="V23" s="87" t="e">
        <f t="shared" si="15"/>
        <v>#VALUE!</v>
      </c>
      <c r="W23" s="142">
        <f t="shared" si="16"/>
      </c>
      <c r="X23" s="1"/>
    </row>
    <row r="24" spans="1:24" s="34" customFormat="1" ht="15" customHeight="1">
      <c r="A24" s="46">
        <f t="shared" si="17"/>
      </c>
      <c r="B24" s="41">
        <f t="shared" si="0"/>
      </c>
      <c r="C24" s="58"/>
      <c r="D24" s="37">
        <f t="shared" si="1"/>
      </c>
      <c r="E24" s="38">
        <f t="shared" si="2"/>
      </c>
      <c r="F24" s="39">
        <f t="shared" si="3"/>
      </c>
      <c r="G24" s="40">
        <f t="shared" si="4"/>
      </c>
      <c r="H24" s="39">
        <f t="shared" si="5"/>
      </c>
      <c r="I24" s="140">
        <f t="shared" si="6"/>
      </c>
      <c r="J24" s="72"/>
      <c r="K24" s="73"/>
      <c r="L24" s="43">
        <f t="shared" si="7"/>
        <v>0</v>
      </c>
      <c r="M24" s="43">
        <f t="shared" si="8"/>
        <v>0</v>
      </c>
      <c r="N24" s="92">
        <f t="shared" si="9"/>
      </c>
      <c r="O24" s="76"/>
      <c r="P24" s="77"/>
      <c r="Q24" s="43">
        <f t="shared" si="10"/>
        <v>0</v>
      </c>
      <c r="R24" s="43">
        <f t="shared" si="11"/>
        <v>0</v>
      </c>
      <c r="S24" s="88">
        <f t="shared" si="12"/>
      </c>
      <c r="T24" s="85">
        <f t="shared" si="13"/>
        <v>0</v>
      </c>
      <c r="U24" s="89">
        <f t="shared" si="14"/>
      </c>
      <c r="V24" s="87" t="e">
        <f t="shared" si="15"/>
        <v>#VALUE!</v>
      </c>
      <c r="W24" s="142">
        <f t="shared" si="16"/>
      </c>
      <c r="X24" s="1"/>
    </row>
    <row r="25" spans="1:24" s="34" customFormat="1" ht="15" customHeight="1">
      <c r="A25" s="46">
        <f t="shared" si="17"/>
      </c>
      <c r="B25" s="41">
        <f t="shared" si="0"/>
      </c>
      <c r="C25" s="58"/>
      <c r="D25" s="37">
        <f t="shared" si="1"/>
      </c>
      <c r="E25" s="38">
        <f t="shared" si="2"/>
      </c>
      <c r="F25" s="39">
        <f t="shared" si="3"/>
      </c>
      <c r="G25" s="40">
        <f t="shared" si="4"/>
      </c>
      <c r="H25" s="39">
        <f t="shared" si="5"/>
      </c>
      <c r="I25" s="140">
        <f t="shared" si="6"/>
      </c>
      <c r="J25" s="72"/>
      <c r="K25" s="73"/>
      <c r="L25" s="43">
        <f t="shared" si="7"/>
        <v>0</v>
      </c>
      <c r="M25" s="43">
        <f t="shared" si="8"/>
        <v>0</v>
      </c>
      <c r="N25" s="92">
        <f t="shared" si="9"/>
      </c>
      <c r="O25" s="76"/>
      <c r="P25" s="77"/>
      <c r="Q25" s="43">
        <f t="shared" si="10"/>
        <v>0</v>
      </c>
      <c r="R25" s="43">
        <f t="shared" si="11"/>
        <v>0</v>
      </c>
      <c r="S25" s="88">
        <f t="shared" si="12"/>
      </c>
      <c r="T25" s="85">
        <f t="shared" si="13"/>
        <v>0</v>
      </c>
      <c r="U25" s="89">
        <f t="shared" si="14"/>
      </c>
      <c r="V25" s="87" t="e">
        <f t="shared" si="15"/>
        <v>#VALUE!</v>
      </c>
      <c r="W25" s="142">
        <f t="shared" si="16"/>
      </c>
      <c r="X25" s="1"/>
    </row>
    <row r="26" spans="1:24" s="34" customFormat="1" ht="15" customHeight="1">
      <c r="A26" s="46">
        <f t="shared" si="17"/>
      </c>
      <c r="B26" s="41">
        <f t="shared" si="0"/>
      </c>
      <c r="C26" s="58"/>
      <c r="D26" s="37">
        <f t="shared" si="1"/>
      </c>
      <c r="E26" s="38">
        <f t="shared" si="2"/>
      </c>
      <c r="F26" s="39">
        <f t="shared" si="3"/>
      </c>
      <c r="G26" s="40">
        <f t="shared" si="4"/>
      </c>
      <c r="H26" s="39">
        <f t="shared" si="5"/>
      </c>
      <c r="I26" s="140">
        <f t="shared" si="6"/>
      </c>
      <c r="J26" s="72"/>
      <c r="K26" s="73"/>
      <c r="L26" s="43">
        <f t="shared" si="7"/>
        <v>0</v>
      </c>
      <c r="M26" s="43">
        <f t="shared" si="8"/>
        <v>0</v>
      </c>
      <c r="N26" s="92">
        <f t="shared" si="9"/>
      </c>
      <c r="O26" s="76"/>
      <c r="P26" s="77"/>
      <c r="Q26" s="43">
        <f t="shared" si="10"/>
        <v>0</v>
      </c>
      <c r="R26" s="43">
        <f t="shared" si="11"/>
        <v>0</v>
      </c>
      <c r="S26" s="88">
        <f t="shared" si="12"/>
      </c>
      <c r="T26" s="85">
        <f t="shared" si="13"/>
        <v>0</v>
      </c>
      <c r="U26" s="89">
        <f t="shared" si="14"/>
      </c>
      <c r="V26" s="87" t="e">
        <f t="shared" si="15"/>
        <v>#VALUE!</v>
      </c>
      <c r="W26" s="142">
        <f t="shared" si="16"/>
      </c>
      <c r="X26" s="1"/>
    </row>
    <row r="27" spans="1:24" s="34" customFormat="1" ht="15" customHeight="1">
      <c r="A27" s="46">
        <f t="shared" si="17"/>
      </c>
      <c r="B27" s="41">
        <f t="shared" si="0"/>
      </c>
      <c r="C27" s="58"/>
      <c r="D27" s="37">
        <f t="shared" si="1"/>
      </c>
      <c r="E27" s="38">
        <f t="shared" si="2"/>
      </c>
      <c r="F27" s="39">
        <f t="shared" si="3"/>
      </c>
      <c r="G27" s="40">
        <f t="shared" si="4"/>
      </c>
      <c r="H27" s="39">
        <f t="shared" si="5"/>
      </c>
      <c r="I27" s="140">
        <f t="shared" si="6"/>
      </c>
      <c r="J27" s="72"/>
      <c r="K27" s="73"/>
      <c r="L27" s="43">
        <f t="shared" si="7"/>
        <v>0</v>
      </c>
      <c r="M27" s="43">
        <f t="shared" si="8"/>
        <v>0</v>
      </c>
      <c r="N27" s="92">
        <f t="shared" si="9"/>
      </c>
      <c r="O27" s="76"/>
      <c r="P27" s="77"/>
      <c r="Q27" s="43">
        <f t="shared" si="10"/>
        <v>0</v>
      </c>
      <c r="R27" s="43">
        <f t="shared" si="11"/>
        <v>0</v>
      </c>
      <c r="S27" s="88">
        <f t="shared" si="12"/>
      </c>
      <c r="T27" s="85">
        <f t="shared" si="13"/>
        <v>0</v>
      </c>
      <c r="U27" s="89">
        <f t="shared" si="14"/>
      </c>
      <c r="V27" s="87" t="e">
        <f t="shared" si="15"/>
        <v>#VALUE!</v>
      </c>
      <c r="W27" s="142">
        <f t="shared" si="16"/>
      </c>
      <c r="X27" s="1"/>
    </row>
    <row r="28" spans="1:24" s="34" customFormat="1" ht="15" customHeight="1">
      <c r="A28" s="46">
        <f t="shared" si="17"/>
      </c>
      <c r="B28" s="41">
        <f t="shared" si="0"/>
      </c>
      <c r="C28" s="58"/>
      <c r="D28" s="37">
        <f t="shared" si="1"/>
      </c>
      <c r="E28" s="38">
        <f t="shared" si="2"/>
      </c>
      <c r="F28" s="39">
        <f t="shared" si="3"/>
      </c>
      <c r="G28" s="40">
        <f t="shared" si="4"/>
      </c>
      <c r="H28" s="39">
        <f t="shared" si="5"/>
      </c>
      <c r="I28" s="140">
        <f t="shared" si="6"/>
      </c>
      <c r="J28" s="72"/>
      <c r="K28" s="73"/>
      <c r="L28" s="43">
        <f t="shared" si="7"/>
        <v>0</v>
      </c>
      <c r="M28" s="43">
        <f t="shared" si="8"/>
        <v>0</v>
      </c>
      <c r="N28" s="92">
        <f t="shared" si="9"/>
      </c>
      <c r="O28" s="76"/>
      <c r="P28" s="77"/>
      <c r="Q28" s="43">
        <f t="shared" si="10"/>
        <v>0</v>
      </c>
      <c r="R28" s="43">
        <f t="shared" si="11"/>
        <v>0</v>
      </c>
      <c r="S28" s="88">
        <f t="shared" si="12"/>
      </c>
      <c r="T28" s="85">
        <f t="shared" si="13"/>
        <v>0</v>
      </c>
      <c r="U28" s="89">
        <f t="shared" si="14"/>
      </c>
      <c r="V28" s="87" t="e">
        <f t="shared" si="15"/>
        <v>#VALUE!</v>
      </c>
      <c r="W28" s="142">
        <f t="shared" si="16"/>
      </c>
      <c r="X28" s="1"/>
    </row>
    <row r="29" spans="1:24" s="34" customFormat="1" ht="15" customHeight="1">
      <c r="A29" s="46">
        <f t="shared" si="17"/>
      </c>
      <c r="B29" s="41">
        <f t="shared" si="0"/>
      </c>
      <c r="C29" s="58"/>
      <c r="D29" s="37">
        <f t="shared" si="1"/>
      </c>
      <c r="E29" s="38">
        <f t="shared" si="2"/>
      </c>
      <c r="F29" s="39">
        <f t="shared" si="3"/>
      </c>
      <c r="G29" s="40">
        <f t="shared" si="4"/>
      </c>
      <c r="H29" s="39">
        <f t="shared" si="5"/>
      </c>
      <c r="I29" s="140">
        <f t="shared" si="6"/>
      </c>
      <c r="J29" s="72"/>
      <c r="K29" s="73"/>
      <c r="L29" s="43">
        <f t="shared" si="7"/>
        <v>0</v>
      </c>
      <c r="M29" s="43">
        <f t="shared" si="8"/>
        <v>0</v>
      </c>
      <c r="N29" s="92">
        <f t="shared" si="9"/>
      </c>
      <c r="O29" s="76"/>
      <c r="P29" s="77"/>
      <c r="Q29" s="43">
        <f t="shared" si="10"/>
        <v>0</v>
      </c>
      <c r="R29" s="43">
        <f t="shared" si="11"/>
        <v>0</v>
      </c>
      <c r="S29" s="88">
        <f t="shared" si="12"/>
      </c>
      <c r="T29" s="85">
        <f t="shared" si="13"/>
        <v>0</v>
      </c>
      <c r="U29" s="89">
        <f t="shared" si="14"/>
      </c>
      <c r="V29" s="87" t="e">
        <f t="shared" si="15"/>
        <v>#VALUE!</v>
      </c>
      <c r="W29" s="142">
        <f t="shared" si="16"/>
      </c>
      <c r="X29" s="1"/>
    </row>
    <row r="30" spans="1:24" s="34" customFormat="1" ht="15" customHeight="1">
      <c r="A30" s="46">
        <f t="shared" si="17"/>
      </c>
      <c r="B30" s="41">
        <f t="shared" si="0"/>
      </c>
      <c r="C30" s="58"/>
      <c r="D30" s="37">
        <f t="shared" si="1"/>
      </c>
      <c r="E30" s="38">
        <f t="shared" si="2"/>
      </c>
      <c r="F30" s="39">
        <f t="shared" si="3"/>
      </c>
      <c r="G30" s="40">
        <f t="shared" si="4"/>
      </c>
      <c r="H30" s="39">
        <f t="shared" si="5"/>
      </c>
      <c r="I30" s="140">
        <f t="shared" si="6"/>
      </c>
      <c r="J30" s="72"/>
      <c r="K30" s="73"/>
      <c r="L30" s="43">
        <f t="shared" si="7"/>
        <v>0</v>
      </c>
      <c r="M30" s="43">
        <f t="shared" si="8"/>
        <v>0</v>
      </c>
      <c r="N30" s="92">
        <f t="shared" si="9"/>
      </c>
      <c r="O30" s="76"/>
      <c r="P30" s="77"/>
      <c r="Q30" s="43">
        <f t="shared" si="10"/>
        <v>0</v>
      </c>
      <c r="R30" s="43">
        <f t="shared" si="11"/>
        <v>0</v>
      </c>
      <c r="S30" s="88">
        <f t="shared" si="12"/>
      </c>
      <c r="T30" s="85">
        <f t="shared" si="13"/>
        <v>0</v>
      </c>
      <c r="U30" s="89">
        <f t="shared" si="14"/>
      </c>
      <c r="V30" s="87" t="e">
        <f t="shared" si="15"/>
        <v>#VALUE!</v>
      </c>
      <c r="W30" s="142">
        <f t="shared" si="16"/>
      </c>
      <c r="X30" s="1"/>
    </row>
    <row r="31" spans="1:24" s="34" customFormat="1" ht="15" customHeight="1">
      <c r="A31" s="46">
        <f t="shared" si="17"/>
      </c>
      <c r="B31" s="41">
        <f t="shared" si="0"/>
      </c>
      <c r="C31" s="58"/>
      <c r="D31" s="37">
        <f t="shared" si="1"/>
      </c>
      <c r="E31" s="38">
        <f t="shared" si="2"/>
      </c>
      <c r="F31" s="39">
        <f t="shared" si="3"/>
      </c>
      <c r="G31" s="40">
        <f t="shared" si="4"/>
      </c>
      <c r="H31" s="39">
        <f t="shared" si="5"/>
      </c>
      <c r="I31" s="140">
        <f t="shared" si="6"/>
      </c>
      <c r="J31" s="72"/>
      <c r="K31" s="73"/>
      <c r="L31" s="43">
        <f t="shared" si="7"/>
        <v>0</v>
      </c>
      <c r="M31" s="43">
        <f t="shared" si="8"/>
        <v>0</v>
      </c>
      <c r="N31" s="92">
        <f t="shared" si="9"/>
      </c>
      <c r="O31" s="76"/>
      <c r="P31" s="77"/>
      <c r="Q31" s="43">
        <f t="shared" si="10"/>
        <v>0</v>
      </c>
      <c r="R31" s="43">
        <f t="shared" si="11"/>
        <v>0</v>
      </c>
      <c r="S31" s="88">
        <f t="shared" si="12"/>
      </c>
      <c r="T31" s="85">
        <f t="shared" si="13"/>
        <v>0</v>
      </c>
      <c r="U31" s="89">
        <f t="shared" si="14"/>
      </c>
      <c r="V31" s="87" t="e">
        <f t="shared" si="15"/>
        <v>#VALUE!</v>
      </c>
      <c r="W31" s="142">
        <f t="shared" si="16"/>
      </c>
      <c r="X31" s="1"/>
    </row>
    <row r="32" spans="1:24" s="34" customFormat="1" ht="15" customHeight="1">
      <c r="A32" s="46">
        <f t="shared" si="17"/>
      </c>
      <c r="B32" s="41">
        <f t="shared" si="0"/>
      </c>
      <c r="C32" s="58"/>
      <c r="D32" s="37">
        <f t="shared" si="1"/>
      </c>
      <c r="E32" s="38">
        <f t="shared" si="2"/>
      </c>
      <c r="F32" s="39">
        <f t="shared" si="3"/>
      </c>
      <c r="G32" s="40">
        <f t="shared" si="4"/>
      </c>
      <c r="H32" s="39">
        <f t="shared" si="5"/>
      </c>
      <c r="I32" s="140">
        <f t="shared" si="6"/>
      </c>
      <c r="J32" s="72"/>
      <c r="K32" s="73"/>
      <c r="L32" s="43">
        <f t="shared" si="7"/>
        <v>0</v>
      </c>
      <c r="M32" s="43">
        <f t="shared" si="8"/>
        <v>0</v>
      </c>
      <c r="N32" s="92">
        <f t="shared" si="9"/>
      </c>
      <c r="O32" s="76"/>
      <c r="P32" s="77"/>
      <c r="Q32" s="43">
        <f t="shared" si="10"/>
        <v>0</v>
      </c>
      <c r="R32" s="43">
        <f t="shared" si="11"/>
        <v>0</v>
      </c>
      <c r="S32" s="88">
        <f t="shared" si="12"/>
      </c>
      <c r="T32" s="85">
        <f t="shared" si="13"/>
        <v>0</v>
      </c>
      <c r="U32" s="89">
        <f t="shared" si="14"/>
      </c>
      <c r="V32" s="87" t="e">
        <f t="shared" si="15"/>
        <v>#VALUE!</v>
      </c>
      <c r="W32" s="142">
        <f t="shared" si="16"/>
      </c>
      <c r="X32" s="1"/>
    </row>
    <row r="33" spans="1:24" s="34" customFormat="1" ht="15" customHeight="1">
      <c r="A33" s="46">
        <f t="shared" si="17"/>
      </c>
      <c r="B33" s="41">
        <f t="shared" si="0"/>
      </c>
      <c r="C33" s="58"/>
      <c r="D33" s="37">
        <f t="shared" si="1"/>
      </c>
      <c r="E33" s="38">
        <f t="shared" si="2"/>
      </c>
      <c r="F33" s="39">
        <f t="shared" si="3"/>
      </c>
      <c r="G33" s="40">
        <f t="shared" si="4"/>
      </c>
      <c r="H33" s="39">
        <f t="shared" si="5"/>
      </c>
      <c r="I33" s="140">
        <f t="shared" si="6"/>
      </c>
      <c r="J33" s="72"/>
      <c r="K33" s="73"/>
      <c r="L33" s="43">
        <f t="shared" si="7"/>
        <v>0</v>
      </c>
      <c r="M33" s="43">
        <f t="shared" si="8"/>
        <v>0</v>
      </c>
      <c r="N33" s="92">
        <f t="shared" si="9"/>
      </c>
      <c r="O33" s="76"/>
      <c r="P33" s="77"/>
      <c r="Q33" s="43">
        <f t="shared" si="10"/>
        <v>0</v>
      </c>
      <c r="R33" s="43">
        <f t="shared" si="11"/>
        <v>0</v>
      </c>
      <c r="S33" s="88">
        <f t="shared" si="12"/>
      </c>
      <c r="T33" s="85">
        <f t="shared" si="13"/>
        <v>0</v>
      </c>
      <c r="U33" s="89">
        <f t="shared" si="14"/>
      </c>
      <c r="V33" s="87" t="e">
        <f t="shared" si="15"/>
        <v>#VALUE!</v>
      </c>
      <c r="W33" s="142">
        <f t="shared" si="16"/>
      </c>
      <c r="X33" s="1"/>
    </row>
    <row r="34" spans="1:24" s="34" customFormat="1" ht="15" customHeight="1" thickBot="1">
      <c r="A34" s="121">
        <f>IF(ISBLANK(C34),"",#REF!+1)</f>
      </c>
      <c r="B34" s="122">
        <f t="shared" si="0"/>
      </c>
      <c r="C34" s="123"/>
      <c r="D34" s="124">
        <f t="shared" si="1"/>
      </c>
      <c r="E34" s="125">
        <f t="shared" si="2"/>
      </c>
      <c r="F34" s="126">
        <f t="shared" si="3"/>
      </c>
      <c r="G34" s="127">
        <f t="shared" si="4"/>
      </c>
      <c r="H34" s="126">
        <f t="shared" si="5"/>
      </c>
      <c r="I34" s="126">
        <f t="shared" si="6"/>
      </c>
      <c r="J34" s="128"/>
      <c r="K34" s="129"/>
      <c r="L34" s="130">
        <f t="shared" si="7"/>
        <v>0</v>
      </c>
      <c r="M34" s="130">
        <f t="shared" si="8"/>
        <v>0</v>
      </c>
      <c r="N34" s="131">
        <f t="shared" si="9"/>
      </c>
      <c r="O34" s="132"/>
      <c r="P34" s="133"/>
      <c r="Q34" s="130">
        <f t="shared" si="10"/>
        <v>0</v>
      </c>
      <c r="R34" s="130">
        <f t="shared" si="11"/>
        <v>0</v>
      </c>
      <c r="S34" s="134">
        <f t="shared" si="12"/>
      </c>
      <c r="T34" s="135">
        <f t="shared" si="13"/>
        <v>0</v>
      </c>
      <c r="U34" s="136">
        <f t="shared" si="14"/>
      </c>
      <c r="V34" s="137" t="e">
        <f t="shared" si="15"/>
        <v>#VALUE!</v>
      </c>
      <c r="W34" s="143">
        <f t="shared" si="16"/>
      </c>
      <c r="X34" s="1"/>
    </row>
  </sheetData>
  <sheetProtection/>
  <conditionalFormatting sqref="B5:B34">
    <cfRule type="cellIs" priority="1" dxfId="7" operator="equal" stopIfTrue="1">
      <formula>Goldplakette</formula>
    </cfRule>
    <cfRule type="cellIs" priority="2" dxfId="6" operator="equal" stopIfTrue="1">
      <formula>Silberplakette</formula>
    </cfRule>
    <cfRule type="cellIs" priority="3" dxfId="5" operator="equal" stopIfTrue="1">
      <formula>Bronzeplakette</formula>
    </cfRule>
  </conditionalFormatting>
  <conditionalFormatting sqref="E5:E34">
    <cfRule type="expression" priority="4" dxfId="3" stopIfTrue="1">
      <formula>I5+H5=2</formula>
    </cfRule>
    <cfRule type="expression" priority="5" dxfId="9" stopIfTrue="1">
      <formula>H5=1</formula>
    </cfRule>
    <cfRule type="expression" priority="6" dxfId="1" stopIfTrue="1">
      <formula>I5=1</formula>
    </cfRule>
  </conditionalFormatting>
  <conditionalFormatting sqref="F5:G34 D5:D34">
    <cfRule type="cellIs" priority="7" dxfId="0" operator="equal" stopIfTrue="1">
      <formula>0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r:id="rId2"/>
  <headerFooter alignWithMargins="0">
    <oddHeader>&amp;L&amp;"Arial,Fett Kursiv"&amp;12Klassen - Ergebnisliste</oddHeader>
    <oddFooter>&amp;L&amp;"Arial,Fett Kursiv"&amp;12&amp;D    &amp;T&amp;C&amp;"Arial,Fett Kursiv"&amp;12SPORTKOMMISSAR:&amp;R&amp;"Arial,Fett Kursiv"&amp;12 45:00,00 = a.d.W.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6"/>
  <dimension ref="A1:X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2" sqref="D2"/>
    </sheetView>
  </sheetViews>
  <sheetFormatPr defaultColWidth="11.421875" defaultRowHeight="12.75"/>
  <cols>
    <col min="1" max="1" width="5.7109375" style="48" customWidth="1"/>
    <col min="2" max="2" width="3.57421875" style="0" customWidth="1"/>
    <col min="3" max="3" width="6.00390625" style="62" customWidth="1"/>
    <col min="4" max="4" width="8.8515625" style="0" customWidth="1"/>
    <col min="5" max="5" width="18.8515625" style="0" customWidth="1"/>
    <col min="6" max="6" width="18.57421875" style="0" customWidth="1"/>
    <col min="7" max="7" width="13.00390625" style="0" customWidth="1"/>
    <col min="8" max="9" width="10.7109375" style="0" hidden="1" customWidth="1"/>
    <col min="10" max="10" width="9.28125" style="62" customWidth="1"/>
    <col min="11" max="11" width="3.8515625" style="61" customWidth="1"/>
    <col min="12" max="13" width="9.28125" style="0" hidden="1" customWidth="1"/>
    <col min="14" max="14" width="9.28125" style="78" customWidth="1"/>
    <col min="15" max="15" width="9.28125" style="61" customWidth="1"/>
    <col min="16" max="16" width="3.8515625" style="61" customWidth="1"/>
    <col min="17" max="18" width="9.28125" style="0" hidden="1" customWidth="1"/>
    <col min="19" max="19" width="9.28125" style="78" customWidth="1"/>
    <col min="20" max="20" width="8.7109375" style="78" hidden="1" customWidth="1"/>
    <col min="21" max="21" width="10.421875" style="79" customWidth="1"/>
    <col min="22" max="22" width="8.7109375" style="80" hidden="1" customWidth="1"/>
    <col min="23" max="23" width="10.28125" style="80" customWidth="1"/>
    <col min="24" max="24" width="11.57421875" style="1" customWidth="1"/>
  </cols>
  <sheetData>
    <row r="1" spans="1:13" ht="15">
      <c r="A1" s="44"/>
      <c r="B1" s="1"/>
      <c r="C1" s="61"/>
      <c r="D1" s="1"/>
      <c r="E1" s="2"/>
      <c r="F1" s="2"/>
      <c r="G1" s="2"/>
      <c r="H1" s="2"/>
      <c r="I1" s="2"/>
      <c r="J1" s="65"/>
      <c r="L1" s="1"/>
      <c r="M1" s="1"/>
    </row>
    <row r="2" spans="1:13" ht="23.25">
      <c r="A2" s="50" t="s">
        <v>36</v>
      </c>
      <c r="B2" s="51"/>
      <c r="C2" s="63"/>
      <c r="D2" s="51">
        <f>MAX(A5:A34)</f>
        <v>6</v>
      </c>
      <c r="E2" s="52" t="s">
        <v>0</v>
      </c>
      <c r="F2" s="102" t="str">
        <f>IF(ISBLANK(E2),"",VLOOKUP(E2,'Veranst.'!A:C,3,FALSE))</f>
        <v>51. Automobilslalom, MSC Jura </v>
      </c>
      <c r="G2" s="49"/>
      <c r="H2" s="49"/>
      <c r="I2" s="49"/>
      <c r="J2" s="66"/>
      <c r="K2" s="67"/>
      <c r="L2" s="3"/>
      <c r="M2" s="3"/>
    </row>
    <row r="3" spans="1:13" ht="15.75" thickBot="1">
      <c r="A3" s="44"/>
      <c r="B3" s="1"/>
      <c r="C3" s="61"/>
      <c r="D3" s="1"/>
      <c r="E3" s="2"/>
      <c r="F3" s="2"/>
      <c r="G3" s="2"/>
      <c r="H3" s="2"/>
      <c r="I3" s="2"/>
      <c r="J3" s="65"/>
      <c r="L3" s="8"/>
      <c r="M3" s="1"/>
    </row>
    <row r="4" spans="1:24" s="35" customFormat="1" ht="15.75" thickBot="1">
      <c r="A4" s="10" t="s">
        <v>1</v>
      </c>
      <c r="B4" s="7" t="s">
        <v>2</v>
      </c>
      <c r="C4" s="64" t="s">
        <v>3</v>
      </c>
      <c r="D4" s="4" t="s">
        <v>4</v>
      </c>
      <c r="E4" s="5" t="s">
        <v>5</v>
      </c>
      <c r="F4" s="5" t="s">
        <v>6</v>
      </c>
      <c r="G4" s="6" t="s">
        <v>7</v>
      </c>
      <c r="H4" s="56"/>
      <c r="I4" s="56"/>
      <c r="J4" s="68" t="s">
        <v>24</v>
      </c>
      <c r="K4" s="69" t="s">
        <v>25</v>
      </c>
      <c r="L4" s="33"/>
      <c r="M4" s="33" t="s">
        <v>26</v>
      </c>
      <c r="N4" s="90" t="s">
        <v>27</v>
      </c>
      <c r="O4" s="68" t="s">
        <v>28</v>
      </c>
      <c r="P4" s="69" t="s">
        <v>29</v>
      </c>
      <c r="Q4" s="33"/>
      <c r="R4" s="33" t="s">
        <v>30</v>
      </c>
      <c r="S4" s="90" t="s">
        <v>31</v>
      </c>
      <c r="T4" s="118" t="s">
        <v>32</v>
      </c>
      <c r="U4" s="81" t="s">
        <v>33</v>
      </c>
      <c r="V4" s="82"/>
      <c r="W4" s="83" t="s">
        <v>60</v>
      </c>
      <c r="X4" s="1"/>
    </row>
    <row r="5" spans="1:24" s="34" customFormat="1" ht="15" customHeight="1">
      <c r="A5" s="45">
        <f>IF(ISBLANK(C5),"",1)</f>
        <v>1</v>
      </c>
      <c r="B5" s="36" t="str">
        <f aca="true" t="shared" si="0" ref="B5:B34">IF(ISBLANK(C5),"",IF(A5&lt;=Gold_N,Goldplakette,IF(A5&lt;=Silber_N,Silberplakette,IF(A5&lt;=Bronze_N,Bronzeplakette,Erinnerung))))</f>
        <v>G</v>
      </c>
      <c r="C5" s="57">
        <v>143</v>
      </c>
      <c r="D5" s="37">
        <f aca="true" t="shared" si="1" ref="D5:D34">IF(ISBLANK(C5),"",VLOOKUP(C5,Starter_Feld,2,FALSE))</f>
        <v>15479</v>
      </c>
      <c r="E5" s="38" t="str">
        <f aca="true" t="shared" si="2" ref="E5:E34">IF(ISBLANK(C5),"",VLOOKUP(C5,Starter_Feld,3,FALSE))</f>
        <v>König, Michael</v>
      </c>
      <c r="F5" s="39" t="str">
        <f aca="true" t="shared" si="3" ref="F5:F34">IF(ISBLANK(C5),"",VLOOKUP(C5,Starter_Feld,4,FALSE))</f>
        <v>RST-Mittelfranken</v>
      </c>
      <c r="G5" s="40" t="str">
        <f aca="true" t="shared" si="4" ref="G5:G34">IF(ISBLANK(C5),"",VLOOKUP(C5,Starter_Feld,5,FALSE))</f>
        <v>VW Polo</v>
      </c>
      <c r="H5" s="39">
        <f aca="true" t="shared" si="5" ref="H5:H34">IF(ISBLANK(C5),"",VLOOKUP(C5,Starter_Feld,7,FALSE))</f>
        <v>0</v>
      </c>
      <c r="I5" s="139">
        <f aca="true" t="shared" si="6" ref="I5:I34">IF(ISBLANK(C5),"",VLOOKUP(C5,Starter_Feld,8,FALSE))</f>
        <v>0</v>
      </c>
      <c r="J5" s="70">
        <v>0.0007298611111111111</v>
      </c>
      <c r="K5" s="71"/>
      <c r="L5" s="42">
        <f aca="true" t="shared" si="7" ref="L5:L34">SUM(0.000011575*K5)</f>
        <v>0</v>
      </c>
      <c r="M5" s="42">
        <f aca="true" t="shared" si="8" ref="M5:M34">SUM(J5,L5)</f>
        <v>0.0007298611111111111</v>
      </c>
      <c r="N5" s="91">
        <f aca="true" t="shared" si="9" ref="N5:N34">IF(J5&lt;&gt;0,M5,"")</f>
        <v>0.0007298611111111111</v>
      </c>
      <c r="O5" s="74">
        <v>0.0007226851851851851</v>
      </c>
      <c r="P5" s="75"/>
      <c r="Q5" s="42">
        <f aca="true" t="shared" si="10" ref="Q5:Q34">SUM(0.000011575*P5)</f>
        <v>0</v>
      </c>
      <c r="R5" s="42">
        <f aca="true" t="shared" si="11" ref="R5:R34">SUM(O5,Q5)</f>
        <v>0.0007226851851851851</v>
      </c>
      <c r="S5" s="84">
        <f aca="true" t="shared" si="12" ref="S5:S34">IF(O5&lt;&gt;0,R5,"")</f>
        <v>0.0007226851851851851</v>
      </c>
      <c r="T5" s="85">
        <f aca="true" t="shared" si="13" ref="T5:T34">MIN(N5,S5)</f>
        <v>0.0007226851851851851</v>
      </c>
      <c r="U5" s="86">
        <f aca="true" t="shared" si="14" ref="U5:U34">IF(O5=0,"",T5)</f>
        <v>0.0007226851851851851</v>
      </c>
      <c r="V5" s="87">
        <f aca="true" t="shared" si="15" ref="V5:V34">23-(20*(A5))/D$2</f>
        <v>19.666666666666668</v>
      </c>
      <c r="W5" s="141">
        <f aca="true" t="shared" si="16" ref="W5:W34">IF(O5=0,"",V5)</f>
        <v>19.666666666666668</v>
      </c>
      <c r="X5" s="1"/>
    </row>
    <row r="6" spans="1:24" s="34" customFormat="1" ht="15" customHeight="1">
      <c r="A6" s="46">
        <f aca="true" t="shared" si="17" ref="A6:A33">IF(ISBLANK(C6),"",A5+1)</f>
        <v>2</v>
      </c>
      <c r="B6" s="41" t="str">
        <f t="shared" si="0"/>
        <v>S</v>
      </c>
      <c r="C6" s="58">
        <v>43</v>
      </c>
      <c r="D6" s="37">
        <f t="shared" si="1"/>
        <v>13065</v>
      </c>
      <c r="E6" s="38" t="str">
        <f t="shared" si="2"/>
        <v>Winter, Thomas</v>
      </c>
      <c r="F6" s="39" t="str">
        <f t="shared" si="3"/>
        <v>MSC Jura</v>
      </c>
      <c r="G6" s="40" t="str">
        <f t="shared" si="4"/>
        <v>VW Polo</v>
      </c>
      <c r="H6" s="39">
        <f t="shared" si="5"/>
        <v>0</v>
      </c>
      <c r="I6" s="140">
        <f t="shared" si="6"/>
        <v>0</v>
      </c>
      <c r="J6" s="72">
        <v>0.0007606481481481482</v>
      </c>
      <c r="K6" s="73"/>
      <c r="L6" s="43">
        <f t="shared" si="7"/>
        <v>0</v>
      </c>
      <c r="M6" s="43">
        <f t="shared" si="8"/>
        <v>0.0007606481481481482</v>
      </c>
      <c r="N6" s="92">
        <f t="shared" si="9"/>
        <v>0.0007606481481481482</v>
      </c>
      <c r="O6" s="76">
        <v>0.0007633101851851851</v>
      </c>
      <c r="P6" s="77">
        <v>10</v>
      </c>
      <c r="Q6" s="43">
        <f t="shared" si="10"/>
        <v>0.00011575</v>
      </c>
      <c r="R6" s="43">
        <f t="shared" si="11"/>
        <v>0.0008790601851851851</v>
      </c>
      <c r="S6" s="88">
        <f t="shared" si="12"/>
        <v>0.0008790601851851851</v>
      </c>
      <c r="T6" s="85">
        <f t="shared" si="13"/>
        <v>0.0007606481481481482</v>
      </c>
      <c r="U6" s="89">
        <f t="shared" si="14"/>
        <v>0.0007606481481481482</v>
      </c>
      <c r="V6" s="87">
        <f t="shared" si="15"/>
        <v>16.333333333333332</v>
      </c>
      <c r="W6" s="142">
        <f t="shared" si="16"/>
        <v>16.333333333333332</v>
      </c>
      <c r="X6" s="1"/>
    </row>
    <row r="7" spans="1:24" s="34" customFormat="1" ht="15" customHeight="1">
      <c r="A7" s="46">
        <f t="shared" si="17"/>
        <v>3</v>
      </c>
      <c r="B7" s="41" t="str">
        <f t="shared" si="0"/>
        <v>S</v>
      </c>
      <c r="C7" s="58">
        <v>613</v>
      </c>
      <c r="D7" s="37">
        <f t="shared" si="1"/>
        <v>11655</v>
      </c>
      <c r="E7" s="38" t="str">
        <f t="shared" si="2"/>
        <v>Mitsch, Dieter</v>
      </c>
      <c r="F7" s="39" t="str">
        <f t="shared" si="3"/>
        <v>AC Gunzenhausen</v>
      </c>
      <c r="G7" s="40" t="str">
        <f t="shared" si="4"/>
        <v>Suzuki Swift</v>
      </c>
      <c r="H7" s="39">
        <f t="shared" si="5"/>
        <v>0</v>
      </c>
      <c r="I7" s="140">
        <f t="shared" si="6"/>
        <v>0</v>
      </c>
      <c r="J7" s="72">
        <v>0.0007824074074074074</v>
      </c>
      <c r="K7" s="73"/>
      <c r="L7" s="43">
        <f t="shared" si="7"/>
        <v>0</v>
      </c>
      <c r="M7" s="43">
        <f t="shared" si="8"/>
        <v>0.0007824074074074074</v>
      </c>
      <c r="N7" s="92">
        <f t="shared" si="9"/>
        <v>0.0007824074074074074</v>
      </c>
      <c r="O7" s="76">
        <v>0.0007674768518518518</v>
      </c>
      <c r="P7" s="77"/>
      <c r="Q7" s="43">
        <f t="shared" si="10"/>
        <v>0</v>
      </c>
      <c r="R7" s="43">
        <f t="shared" si="11"/>
        <v>0.0007674768518518518</v>
      </c>
      <c r="S7" s="88">
        <f t="shared" si="12"/>
        <v>0.0007674768518518518</v>
      </c>
      <c r="T7" s="85">
        <f t="shared" si="13"/>
        <v>0.0007674768518518518</v>
      </c>
      <c r="U7" s="89">
        <f t="shared" si="14"/>
        <v>0.0007674768518518518</v>
      </c>
      <c r="V7" s="87">
        <f t="shared" si="15"/>
        <v>13</v>
      </c>
      <c r="W7" s="142">
        <f t="shared" si="16"/>
        <v>13</v>
      </c>
      <c r="X7" s="1"/>
    </row>
    <row r="8" spans="1:24" s="34" customFormat="1" ht="15" customHeight="1">
      <c r="A8" s="46">
        <f t="shared" si="17"/>
        <v>4</v>
      </c>
      <c r="B8" s="41" t="str">
        <f t="shared" si="0"/>
        <v>B</v>
      </c>
      <c r="C8" s="58">
        <v>127</v>
      </c>
      <c r="D8" s="37">
        <f t="shared" si="1"/>
        <v>15446</v>
      </c>
      <c r="E8" s="38" t="str">
        <f t="shared" si="2"/>
        <v>Hollweg, Harald</v>
      </c>
      <c r="F8" s="39" t="str">
        <f t="shared" si="3"/>
        <v>RST-Mittelfranken</v>
      </c>
      <c r="G8" s="40" t="str">
        <f t="shared" si="4"/>
        <v>VW Polo</v>
      </c>
      <c r="H8" s="39">
        <f t="shared" si="5"/>
        <v>0</v>
      </c>
      <c r="I8" s="140">
        <f t="shared" si="6"/>
        <v>0</v>
      </c>
      <c r="J8" s="72">
        <v>0.0007771990740740741</v>
      </c>
      <c r="K8" s="73"/>
      <c r="L8" s="43">
        <f t="shared" si="7"/>
        <v>0</v>
      </c>
      <c r="M8" s="43">
        <f t="shared" si="8"/>
        <v>0.0007771990740740741</v>
      </c>
      <c r="N8" s="92">
        <f t="shared" si="9"/>
        <v>0.0007771990740740741</v>
      </c>
      <c r="O8" s="76">
        <v>0.0007703703703703704</v>
      </c>
      <c r="P8" s="77"/>
      <c r="Q8" s="43">
        <f t="shared" si="10"/>
        <v>0</v>
      </c>
      <c r="R8" s="43">
        <f t="shared" si="11"/>
        <v>0.0007703703703703704</v>
      </c>
      <c r="S8" s="88">
        <f t="shared" si="12"/>
        <v>0.0007703703703703704</v>
      </c>
      <c r="T8" s="85">
        <f t="shared" si="13"/>
        <v>0.0007703703703703704</v>
      </c>
      <c r="U8" s="89">
        <f t="shared" si="14"/>
        <v>0.0007703703703703704</v>
      </c>
      <c r="V8" s="87">
        <f t="shared" si="15"/>
        <v>9.666666666666666</v>
      </c>
      <c r="W8" s="142">
        <f t="shared" si="16"/>
        <v>9.666666666666666</v>
      </c>
      <c r="X8" s="1"/>
    </row>
    <row r="9" spans="1:24" s="34" customFormat="1" ht="15" customHeight="1">
      <c r="A9" s="46">
        <f t="shared" si="17"/>
        <v>5</v>
      </c>
      <c r="B9" s="41" t="str">
        <f t="shared" si="0"/>
        <v>B</v>
      </c>
      <c r="C9" s="58">
        <v>80</v>
      </c>
      <c r="D9" s="37">
        <f t="shared" si="1"/>
        <v>20248</v>
      </c>
      <c r="E9" s="38" t="str">
        <f t="shared" si="2"/>
        <v>Ernst, Rudolf</v>
      </c>
      <c r="F9" s="39" t="str">
        <f t="shared" si="3"/>
        <v>AC Gunzenhausen</v>
      </c>
      <c r="G9" s="40" t="str">
        <f t="shared" si="4"/>
        <v>VW Polo</v>
      </c>
      <c r="H9" s="39">
        <f t="shared" si="5"/>
        <v>0</v>
      </c>
      <c r="I9" s="140">
        <f t="shared" si="6"/>
        <v>0</v>
      </c>
      <c r="J9" s="72">
        <v>0.0008011574074074074</v>
      </c>
      <c r="K9" s="73"/>
      <c r="L9" s="43">
        <f t="shared" si="7"/>
        <v>0</v>
      </c>
      <c r="M9" s="43">
        <f t="shared" si="8"/>
        <v>0.0008011574074074074</v>
      </c>
      <c r="N9" s="92">
        <f t="shared" si="9"/>
        <v>0.0008011574074074074</v>
      </c>
      <c r="O9" s="76">
        <v>0.0008017361111111111</v>
      </c>
      <c r="P9" s="77">
        <v>10</v>
      </c>
      <c r="Q9" s="43">
        <f t="shared" si="10"/>
        <v>0.00011575</v>
      </c>
      <c r="R9" s="43">
        <f t="shared" si="11"/>
        <v>0.0009174861111111111</v>
      </c>
      <c r="S9" s="88">
        <f t="shared" si="12"/>
        <v>0.0009174861111111111</v>
      </c>
      <c r="T9" s="85">
        <f t="shared" si="13"/>
        <v>0.0008011574074074074</v>
      </c>
      <c r="U9" s="89">
        <f t="shared" si="14"/>
        <v>0.0008011574074074074</v>
      </c>
      <c r="V9" s="87">
        <f t="shared" si="15"/>
        <v>6.333333333333332</v>
      </c>
      <c r="W9" s="142">
        <f t="shared" si="16"/>
        <v>6.333333333333332</v>
      </c>
      <c r="X9" s="1"/>
    </row>
    <row r="10" spans="1:24" s="34" customFormat="1" ht="15" customHeight="1">
      <c r="A10" s="46">
        <f t="shared" si="17"/>
        <v>6</v>
      </c>
      <c r="B10" s="41" t="str">
        <f t="shared" si="0"/>
        <v>E</v>
      </c>
      <c r="C10" s="58">
        <v>434</v>
      </c>
      <c r="D10" s="37">
        <f t="shared" si="1"/>
        <v>0</v>
      </c>
      <c r="E10" s="38" t="str">
        <f t="shared" si="2"/>
        <v>Eckert, Michael</v>
      </c>
      <c r="F10" s="39" t="str">
        <f t="shared" si="3"/>
        <v>MSC Jura</v>
      </c>
      <c r="G10" s="40" t="str">
        <f t="shared" si="4"/>
        <v>VW Polo</v>
      </c>
      <c r="H10" s="39">
        <f t="shared" si="5"/>
        <v>0</v>
      </c>
      <c r="I10" s="140">
        <f t="shared" si="6"/>
        <v>0</v>
      </c>
      <c r="J10" s="72">
        <v>0.0008489583333333332</v>
      </c>
      <c r="K10" s="73"/>
      <c r="L10" s="43">
        <f t="shared" si="7"/>
        <v>0</v>
      </c>
      <c r="M10" s="43">
        <f t="shared" si="8"/>
        <v>0.0008489583333333332</v>
      </c>
      <c r="N10" s="92">
        <f t="shared" si="9"/>
        <v>0.0008489583333333332</v>
      </c>
      <c r="O10" s="76">
        <v>0.000815625</v>
      </c>
      <c r="P10" s="77"/>
      <c r="Q10" s="43">
        <f t="shared" si="10"/>
        <v>0</v>
      </c>
      <c r="R10" s="43">
        <f t="shared" si="11"/>
        <v>0.000815625</v>
      </c>
      <c r="S10" s="88">
        <f t="shared" si="12"/>
        <v>0.000815625</v>
      </c>
      <c r="T10" s="85">
        <f t="shared" si="13"/>
        <v>0.000815625</v>
      </c>
      <c r="U10" s="89">
        <f t="shared" si="14"/>
        <v>0.000815625</v>
      </c>
      <c r="V10" s="87">
        <f t="shared" si="15"/>
        <v>3</v>
      </c>
      <c r="W10" s="142">
        <f t="shared" si="16"/>
        <v>3</v>
      </c>
      <c r="X10" s="1"/>
    </row>
    <row r="11" spans="1:24" s="34" customFormat="1" ht="15" customHeight="1">
      <c r="A11" s="46">
        <f t="shared" si="17"/>
      </c>
      <c r="B11" s="41">
        <f t="shared" si="0"/>
      </c>
      <c r="C11" s="58"/>
      <c r="D11" s="37">
        <f t="shared" si="1"/>
      </c>
      <c r="E11" s="38">
        <f t="shared" si="2"/>
      </c>
      <c r="F11" s="39">
        <f t="shared" si="3"/>
      </c>
      <c r="G11" s="40">
        <f t="shared" si="4"/>
      </c>
      <c r="H11" s="39">
        <f t="shared" si="5"/>
      </c>
      <c r="I11" s="140">
        <f t="shared" si="6"/>
      </c>
      <c r="J11" s="72"/>
      <c r="K11" s="73"/>
      <c r="L11" s="43">
        <f t="shared" si="7"/>
        <v>0</v>
      </c>
      <c r="M11" s="43">
        <f t="shared" si="8"/>
        <v>0</v>
      </c>
      <c r="N11" s="92">
        <f t="shared" si="9"/>
      </c>
      <c r="O11" s="76"/>
      <c r="P11" s="77"/>
      <c r="Q11" s="43">
        <f t="shared" si="10"/>
        <v>0</v>
      </c>
      <c r="R11" s="43">
        <f t="shared" si="11"/>
        <v>0</v>
      </c>
      <c r="S11" s="88">
        <f t="shared" si="12"/>
      </c>
      <c r="T11" s="85">
        <f t="shared" si="13"/>
        <v>0</v>
      </c>
      <c r="U11" s="89">
        <f t="shared" si="14"/>
      </c>
      <c r="V11" s="87" t="e">
        <f t="shared" si="15"/>
        <v>#VALUE!</v>
      </c>
      <c r="W11" s="142">
        <f t="shared" si="16"/>
      </c>
      <c r="X11" s="1"/>
    </row>
    <row r="12" spans="1:24" s="34" customFormat="1" ht="15" customHeight="1">
      <c r="A12" s="46">
        <f t="shared" si="17"/>
      </c>
      <c r="B12" s="41">
        <f t="shared" si="0"/>
      </c>
      <c r="C12" s="58"/>
      <c r="D12" s="37">
        <f t="shared" si="1"/>
      </c>
      <c r="E12" s="38">
        <f t="shared" si="2"/>
      </c>
      <c r="F12" s="39">
        <f t="shared" si="3"/>
      </c>
      <c r="G12" s="40">
        <f t="shared" si="4"/>
      </c>
      <c r="H12" s="39">
        <f t="shared" si="5"/>
      </c>
      <c r="I12" s="140">
        <f t="shared" si="6"/>
      </c>
      <c r="J12" s="144"/>
      <c r="K12" s="73"/>
      <c r="L12" s="43">
        <f t="shared" si="7"/>
        <v>0</v>
      </c>
      <c r="M12" s="43">
        <f t="shared" si="8"/>
        <v>0</v>
      </c>
      <c r="N12" s="92">
        <f t="shared" si="9"/>
      </c>
      <c r="O12" s="76"/>
      <c r="P12" s="77"/>
      <c r="Q12" s="43">
        <f t="shared" si="10"/>
        <v>0</v>
      </c>
      <c r="R12" s="43">
        <f t="shared" si="11"/>
        <v>0</v>
      </c>
      <c r="S12" s="88">
        <f t="shared" si="12"/>
      </c>
      <c r="T12" s="85">
        <f t="shared" si="13"/>
        <v>0</v>
      </c>
      <c r="U12" s="89">
        <f t="shared" si="14"/>
      </c>
      <c r="V12" s="87" t="e">
        <f t="shared" si="15"/>
        <v>#VALUE!</v>
      </c>
      <c r="W12" s="142">
        <f t="shared" si="16"/>
      </c>
      <c r="X12" s="1"/>
    </row>
    <row r="13" spans="1:24" s="34" customFormat="1" ht="15" customHeight="1">
      <c r="A13" s="46">
        <f t="shared" si="17"/>
      </c>
      <c r="B13" s="41">
        <f t="shared" si="0"/>
      </c>
      <c r="C13" s="58"/>
      <c r="D13" s="37">
        <f t="shared" si="1"/>
      </c>
      <c r="E13" s="38">
        <f t="shared" si="2"/>
      </c>
      <c r="F13" s="39">
        <f t="shared" si="3"/>
      </c>
      <c r="G13" s="40">
        <f t="shared" si="4"/>
      </c>
      <c r="H13" s="39">
        <f t="shared" si="5"/>
      </c>
      <c r="I13" s="140">
        <f t="shared" si="6"/>
      </c>
      <c r="J13" s="72"/>
      <c r="K13" s="73"/>
      <c r="L13" s="43">
        <f t="shared" si="7"/>
        <v>0</v>
      </c>
      <c r="M13" s="43">
        <f t="shared" si="8"/>
        <v>0</v>
      </c>
      <c r="N13" s="92">
        <f t="shared" si="9"/>
      </c>
      <c r="O13" s="76"/>
      <c r="P13" s="77"/>
      <c r="Q13" s="43">
        <f t="shared" si="10"/>
        <v>0</v>
      </c>
      <c r="R13" s="43">
        <f t="shared" si="11"/>
        <v>0</v>
      </c>
      <c r="S13" s="88">
        <f t="shared" si="12"/>
      </c>
      <c r="T13" s="85">
        <f t="shared" si="13"/>
        <v>0</v>
      </c>
      <c r="U13" s="89">
        <f t="shared" si="14"/>
      </c>
      <c r="V13" s="87" t="e">
        <f t="shared" si="15"/>
        <v>#VALUE!</v>
      </c>
      <c r="W13" s="142">
        <f t="shared" si="16"/>
      </c>
      <c r="X13" s="1"/>
    </row>
    <row r="14" spans="1:24" s="34" customFormat="1" ht="15" customHeight="1">
      <c r="A14" s="46">
        <f t="shared" si="17"/>
      </c>
      <c r="B14" s="41">
        <f t="shared" si="0"/>
      </c>
      <c r="C14" s="58"/>
      <c r="D14" s="37">
        <f t="shared" si="1"/>
      </c>
      <c r="E14" s="38">
        <f t="shared" si="2"/>
      </c>
      <c r="F14" s="39">
        <f t="shared" si="3"/>
      </c>
      <c r="G14" s="40">
        <f t="shared" si="4"/>
      </c>
      <c r="H14" s="39">
        <f t="shared" si="5"/>
      </c>
      <c r="I14" s="140">
        <f t="shared" si="6"/>
      </c>
      <c r="J14" s="72"/>
      <c r="K14" s="73"/>
      <c r="L14" s="43">
        <f t="shared" si="7"/>
        <v>0</v>
      </c>
      <c r="M14" s="43">
        <f t="shared" si="8"/>
        <v>0</v>
      </c>
      <c r="N14" s="92">
        <f t="shared" si="9"/>
      </c>
      <c r="O14" s="76"/>
      <c r="P14" s="77"/>
      <c r="Q14" s="43">
        <f t="shared" si="10"/>
        <v>0</v>
      </c>
      <c r="R14" s="43">
        <f t="shared" si="11"/>
        <v>0</v>
      </c>
      <c r="S14" s="88">
        <f t="shared" si="12"/>
      </c>
      <c r="T14" s="85">
        <f t="shared" si="13"/>
        <v>0</v>
      </c>
      <c r="U14" s="89">
        <f t="shared" si="14"/>
      </c>
      <c r="V14" s="87" t="e">
        <f t="shared" si="15"/>
        <v>#VALUE!</v>
      </c>
      <c r="W14" s="142">
        <f t="shared" si="16"/>
      </c>
      <c r="X14" s="1"/>
    </row>
    <row r="15" spans="1:24" s="34" customFormat="1" ht="15" customHeight="1">
      <c r="A15" s="46">
        <f t="shared" si="17"/>
      </c>
      <c r="B15" s="41">
        <f t="shared" si="0"/>
      </c>
      <c r="C15" s="58"/>
      <c r="D15" s="37">
        <f t="shared" si="1"/>
      </c>
      <c r="E15" s="38">
        <f t="shared" si="2"/>
      </c>
      <c r="F15" s="39">
        <f t="shared" si="3"/>
      </c>
      <c r="G15" s="40">
        <f t="shared" si="4"/>
      </c>
      <c r="H15" s="39">
        <f t="shared" si="5"/>
      </c>
      <c r="I15" s="140">
        <f t="shared" si="6"/>
      </c>
      <c r="J15" s="72"/>
      <c r="K15" s="73"/>
      <c r="L15" s="43">
        <f t="shared" si="7"/>
        <v>0</v>
      </c>
      <c r="M15" s="43">
        <f t="shared" si="8"/>
        <v>0</v>
      </c>
      <c r="N15" s="92">
        <f t="shared" si="9"/>
      </c>
      <c r="O15" s="76"/>
      <c r="P15" s="77"/>
      <c r="Q15" s="43">
        <f t="shared" si="10"/>
        <v>0</v>
      </c>
      <c r="R15" s="43">
        <f t="shared" si="11"/>
        <v>0</v>
      </c>
      <c r="S15" s="88">
        <f t="shared" si="12"/>
      </c>
      <c r="T15" s="85">
        <f t="shared" si="13"/>
        <v>0</v>
      </c>
      <c r="U15" s="89">
        <f t="shared" si="14"/>
      </c>
      <c r="V15" s="87" t="e">
        <f t="shared" si="15"/>
        <v>#VALUE!</v>
      </c>
      <c r="W15" s="142">
        <f t="shared" si="16"/>
      </c>
      <c r="X15" s="1"/>
    </row>
    <row r="16" spans="1:24" s="34" customFormat="1" ht="15" customHeight="1">
      <c r="A16" s="46">
        <f t="shared" si="17"/>
      </c>
      <c r="B16" s="41">
        <f t="shared" si="0"/>
      </c>
      <c r="C16" s="58"/>
      <c r="D16" s="37">
        <f t="shared" si="1"/>
      </c>
      <c r="E16" s="38">
        <f t="shared" si="2"/>
      </c>
      <c r="F16" s="39">
        <f t="shared" si="3"/>
      </c>
      <c r="G16" s="40">
        <f t="shared" si="4"/>
      </c>
      <c r="H16" s="39">
        <f t="shared" si="5"/>
      </c>
      <c r="I16" s="140">
        <f t="shared" si="6"/>
      </c>
      <c r="J16" s="72"/>
      <c r="K16" s="73"/>
      <c r="L16" s="43">
        <f t="shared" si="7"/>
        <v>0</v>
      </c>
      <c r="M16" s="43">
        <f t="shared" si="8"/>
        <v>0</v>
      </c>
      <c r="N16" s="92">
        <f t="shared" si="9"/>
      </c>
      <c r="O16" s="76"/>
      <c r="P16" s="77"/>
      <c r="Q16" s="43">
        <f t="shared" si="10"/>
        <v>0</v>
      </c>
      <c r="R16" s="43">
        <f t="shared" si="11"/>
        <v>0</v>
      </c>
      <c r="S16" s="88">
        <f t="shared" si="12"/>
      </c>
      <c r="T16" s="85">
        <f t="shared" si="13"/>
        <v>0</v>
      </c>
      <c r="U16" s="89">
        <f t="shared" si="14"/>
      </c>
      <c r="V16" s="87" t="e">
        <f t="shared" si="15"/>
        <v>#VALUE!</v>
      </c>
      <c r="W16" s="142">
        <f t="shared" si="16"/>
      </c>
      <c r="X16" s="1"/>
    </row>
    <row r="17" spans="1:24" s="34" customFormat="1" ht="15" customHeight="1">
      <c r="A17" s="46">
        <f t="shared" si="17"/>
      </c>
      <c r="B17" s="41">
        <f t="shared" si="0"/>
      </c>
      <c r="C17" s="58"/>
      <c r="D17" s="37">
        <f t="shared" si="1"/>
      </c>
      <c r="E17" s="38">
        <f t="shared" si="2"/>
      </c>
      <c r="F17" s="39">
        <f t="shared" si="3"/>
      </c>
      <c r="G17" s="40">
        <f t="shared" si="4"/>
      </c>
      <c r="H17" s="39">
        <f t="shared" si="5"/>
      </c>
      <c r="I17" s="140">
        <f t="shared" si="6"/>
      </c>
      <c r="J17" s="72"/>
      <c r="K17" s="73"/>
      <c r="L17" s="43">
        <f t="shared" si="7"/>
        <v>0</v>
      </c>
      <c r="M17" s="43">
        <f t="shared" si="8"/>
        <v>0</v>
      </c>
      <c r="N17" s="92">
        <f t="shared" si="9"/>
      </c>
      <c r="O17" s="76"/>
      <c r="P17" s="77"/>
      <c r="Q17" s="43">
        <f t="shared" si="10"/>
        <v>0</v>
      </c>
      <c r="R17" s="43">
        <f t="shared" si="11"/>
        <v>0</v>
      </c>
      <c r="S17" s="88">
        <f t="shared" si="12"/>
      </c>
      <c r="T17" s="85">
        <f t="shared" si="13"/>
        <v>0</v>
      </c>
      <c r="U17" s="89">
        <f t="shared" si="14"/>
      </c>
      <c r="V17" s="87" t="e">
        <f t="shared" si="15"/>
        <v>#VALUE!</v>
      </c>
      <c r="W17" s="142">
        <f t="shared" si="16"/>
      </c>
      <c r="X17" s="1"/>
    </row>
    <row r="18" spans="1:24" s="34" customFormat="1" ht="15" customHeight="1">
      <c r="A18" s="46">
        <f t="shared" si="17"/>
      </c>
      <c r="B18" s="41">
        <f t="shared" si="0"/>
      </c>
      <c r="C18" s="58"/>
      <c r="D18" s="37">
        <f t="shared" si="1"/>
      </c>
      <c r="E18" s="38">
        <f t="shared" si="2"/>
      </c>
      <c r="F18" s="39">
        <f t="shared" si="3"/>
      </c>
      <c r="G18" s="40">
        <f t="shared" si="4"/>
      </c>
      <c r="H18" s="39">
        <f t="shared" si="5"/>
      </c>
      <c r="I18" s="140">
        <f t="shared" si="6"/>
      </c>
      <c r="J18" s="72"/>
      <c r="K18" s="73"/>
      <c r="L18" s="43">
        <f t="shared" si="7"/>
        <v>0</v>
      </c>
      <c r="M18" s="43">
        <f t="shared" si="8"/>
        <v>0</v>
      </c>
      <c r="N18" s="92">
        <f t="shared" si="9"/>
      </c>
      <c r="O18" s="76"/>
      <c r="P18" s="77"/>
      <c r="Q18" s="43">
        <f t="shared" si="10"/>
        <v>0</v>
      </c>
      <c r="R18" s="43">
        <f t="shared" si="11"/>
        <v>0</v>
      </c>
      <c r="S18" s="88">
        <f t="shared" si="12"/>
      </c>
      <c r="T18" s="85">
        <f t="shared" si="13"/>
        <v>0</v>
      </c>
      <c r="U18" s="89">
        <f t="shared" si="14"/>
      </c>
      <c r="V18" s="87" t="e">
        <f t="shared" si="15"/>
        <v>#VALUE!</v>
      </c>
      <c r="W18" s="142">
        <f t="shared" si="16"/>
      </c>
      <c r="X18" s="1"/>
    </row>
    <row r="19" spans="1:24" s="34" customFormat="1" ht="15" customHeight="1">
      <c r="A19" s="46">
        <f t="shared" si="17"/>
      </c>
      <c r="B19" s="41">
        <f t="shared" si="0"/>
      </c>
      <c r="C19" s="58"/>
      <c r="D19" s="37">
        <f t="shared" si="1"/>
      </c>
      <c r="E19" s="38">
        <f t="shared" si="2"/>
      </c>
      <c r="F19" s="39">
        <f t="shared" si="3"/>
      </c>
      <c r="G19" s="40">
        <f t="shared" si="4"/>
      </c>
      <c r="H19" s="39">
        <f t="shared" si="5"/>
      </c>
      <c r="I19" s="140">
        <f t="shared" si="6"/>
      </c>
      <c r="J19" s="72"/>
      <c r="K19" s="73"/>
      <c r="L19" s="43">
        <f t="shared" si="7"/>
        <v>0</v>
      </c>
      <c r="M19" s="43">
        <f t="shared" si="8"/>
        <v>0</v>
      </c>
      <c r="N19" s="92">
        <f t="shared" si="9"/>
      </c>
      <c r="O19" s="76"/>
      <c r="P19" s="77"/>
      <c r="Q19" s="43">
        <f t="shared" si="10"/>
        <v>0</v>
      </c>
      <c r="R19" s="43">
        <f t="shared" si="11"/>
        <v>0</v>
      </c>
      <c r="S19" s="88">
        <f t="shared" si="12"/>
      </c>
      <c r="T19" s="85">
        <f t="shared" si="13"/>
        <v>0</v>
      </c>
      <c r="U19" s="89">
        <f t="shared" si="14"/>
      </c>
      <c r="V19" s="87" t="e">
        <f t="shared" si="15"/>
        <v>#VALUE!</v>
      </c>
      <c r="W19" s="142">
        <f t="shared" si="16"/>
      </c>
      <c r="X19" s="1"/>
    </row>
    <row r="20" spans="1:24" s="34" customFormat="1" ht="15" customHeight="1">
      <c r="A20" s="46">
        <f t="shared" si="17"/>
      </c>
      <c r="B20" s="41">
        <f t="shared" si="0"/>
      </c>
      <c r="C20" s="58"/>
      <c r="D20" s="37">
        <f t="shared" si="1"/>
      </c>
      <c r="E20" s="38">
        <f t="shared" si="2"/>
      </c>
      <c r="F20" s="39">
        <f t="shared" si="3"/>
      </c>
      <c r="G20" s="40">
        <f t="shared" si="4"/>
      </c>
      <c r="H20" s="39">
        <f t="shared" si="5"/>
      </c>
      <c r="I20" s="140">
        <f t="shared" si="6"/>
      </c>
      <c r="J20" s="72"/>
      <c r="K20" s="73"/>
      <c r="L20" s="43">
        <f t="shared" si="7"/>
        <v>0</v>
      </c>
      <c r="M20" s="43">
        <f t="shared" si="8"/>
        <v>0</v>
      </c>
      <c r="N20" s="92">
        <f t="shared" si="9"/>
      </c>
      <c r="O20" s="76"/>
      <c r="P20" s="77"/>
      <c r="Q20" s="43">
        <f t="shared" si="10"/>
        <v>0</v>
      </c>
      <c r="R20" s="43">
        <f t="shared" si="11"/>
        <v>0</v>
      </c>
      <c r="S20" s="88">
        <f t="shared" si="12"/>
      </c>
      <c r="T20" s="85">
        <f t="shared" si="13"/>
        <v>0</v>
      </c>
      <c r="U20" s="89">
        <f t="shared" si="14"/>
      </c>
      <c r="V20" s="87" t="e">
        <f t="shared" si="15"/>
        <v>#VALUE!</v>
      </c>
      <c r="W20" s="142">
        <f t="shared" si="16"/>
      </c>
      <c r="X20" s="1"/>
    </row>
    <row r="21" spans="1:24" s="34" customFormat="1" ht="15" customHeight="1">
      <c r="A21" s="46">
        <f t="shared" si="17"/>
      </c>
      <c r="B21" s="41">
        <f t="shared" si="0"/>
      </c>
      <c r="C21" s="58"/>
      <c r="D21" s="37">
        <f t="shared" si="1"/>
      </c>
      <c r="E21" s="38">
        <f t="shared" si="2"/>
      </c>
      <c r="F21" s="39">
        <f t="shared" si="3"/>
      </c>
      <c r="G21" s="40">
        <f t="shared" si="4"/>
      </c>
      <c r="H21" s="39">
        <f t="shared" si="5"/>
      </c>
      <c r="I21" s="140">
        <f t="shared" si="6"/>
      </c>
      <c r="J21" s="72"/>
      <c r="K21" s="73"/>
      <c r="L21" s="43">
        <f t="shared" si="7"/>
        <v>0</v>
      </c>
      <c r="M21" s="43">
        <f t="shared" si="8"/>
        <v>0</v>
      </c>
      <c r="N21" s="92">
        <f t="shared" si="9"/>
      </c>
      <c r="O21" s="76"/>
      <c r="P21" s="77"/>
      <c r="Q21" s="43">
        <f t="shared" si="10"/>
        <v>0</v>
      </c>
      <c r="R21" s="43">
        <f t="shared" si="11"/>
        <v>0</v>
      </c>
      <c r="S21" s="88">
        <f t="shared" si="12"/>
      </c>
      <c r="T21" s="85">
        <f t="shared" si="13"/>
        <v>0</v>
      </c>
      <c r="U21" s="89">
        <f t="shared" si="14"/>
      </c>
      <c r="V21" s="87" t="e">
        <f t="shared" si="15"/>
        <v>#VALUE!</v>
      </c>
      <c r="W21" s="142">
        <f t="shared" si="16"/>
      </c>
      <c r="X21" s="1"/>
    </row>
    <row r="22" spans="1:24" s="34" customFormat="1" ht="15" customHeight="1">
      <c r="A22" s="46">
        <f t="shared" si="17"/>
      </c>
      <c r="B22" s="41">
        <f t="shared" si="0"/>
      </c>
      <c r="C22" s="58"/>
      <c r="D22" s="37">
        <f t="shared" si="1"/>
      </c>
      <c r="E22" s="38">
        <f t="shared" si="2"/>
      </c>
      <c r="F22" s="39">
        <f t="shared" si="3"/>
      </c>
      <c r="G22" s="40">
        <f t="shared" si="4"/>
      </c>
      <c r="H22" s="39">
        <f t="shared" si="5"/>
      </c>
      <c r="I22" s="140">
        <f t="shared" si="6"/>
      </c>
      <c r="J22" s="72"/>
      <c r="K22" s="73"/>
      <c r="L22" s="43">
        <f t="shared" si="7"/>
        <v>0</v>
      </c>
      <c r="M22" s="43">
        <f t="shared" si="8"/>
        <v>0</v>
      </c>
      <c r="N22" s="92">
        <f t="shared" si="9"/>
      </c>
      <c r="O22" s="76"/>
      <c r="P22" s="77"/>
      <c r="Q22" s="43">
        <f t="shared" si="10"/>
        <v>0</v>
      </c>
      <c r="R22" s="43">
        <f t="shared" si="11"/>
        <v>0</v>
      </c>
      <c r="S22" s="88">
        <f t="shared" si="12"/>
      </c>
      <c r="T22" s="85">
        <f t="shared" si="13"/>
        <v>0</v>
      </c>
      <c r="U22" s="89">
        <f t="shared" si="14"/>
      </c>
      <c r="V22" s="87" t="e">
        <f t="shared" si="15"/>
        <v>#VALUE!</v>
      </c>
      <c r="W22" s="142">
        <f t="shared" si="16"/>
      </c>
      <c r="X22" s="1"/>
    </row>
    <row r="23" spans="1:24" s="34" customFormat="1" ht="15" customHeight="1">
      <c r="A23" s="46">
        <f t="shared" si="17"/>
      </c>
      <c r="B23" s="41">
        <f t="shared" si="0"/>
      </c>
      <c r="C23" s="58"/>
      <c r="D23" s="37">
        <f t="shared" si="1"/>
      </c>
      <c r="E23" s="38">
        <f t="shared" si="2"/>
      </c>
      <c r="F23" s="39">
        <f t="shared" si="3"/>
      </c>
      <c r="G23" s="40">
        <f t="shared" si="4"/>
      </c>
      <c r="H23" s="39">
        <f t="shared" si="5"/>
      </c>
      <c r="I23" s="140">
        <f t="shared" si="6"/>
      </c>
      <c r="J23" s="72"/>
      <c r="K23" s="73"/>
      <c r="L23" s="43">
        <f t="shared" si="7"/>
        <v>0</v>
      </c>
      <c r="M23" s="43">
        <f t="shared" si="8"/>
        <v>0</v>
      </c>
      <c r="N23" s="92">
        <f t="shared" si="9"/>
      </c>
      <c r="O23" s="76"/>
      <c r="P23" s="77"/>
      <c r="Q23" s="43">
        <f t="shared" si="10"/>
        <v>0</v>
      </c>
      <c r="R23" s="43">
        <f t="shared" si="11"/>
        <v>0</v>
      </c>
      <c r="S23" s="88">
        <f t="shared" si="12"/>
      </c>
      <c r="T23" s="85">
        <f t="shared" si="13"/>
        <v>0</v>
      </c>
      <c r="U23" s="89">
        <f t="shared" si="14"/>
      </c>
      <c r="V23" s="87" t="e">
        <f t="shared" si="15"/>
        <v>#VALUE!</v>
      </c>
      <c r="W23" s="142">
        <f t="shared" si="16"/>
      </c>
      <c r="X23" s="1"/>
    </row>
    <row r="24" spans="1:24" s="34" customFormat="1" ht="15" customHeight="1">
      <c r="A24" s="46">
        <f t="shared" si="17"/>
      </c>
      <c r="B24" s="41">
        <f t="shared" si="0"/>
      </c>
      <c r="C24" s="58"/>
      <c r="D24" s="37">
        <f t="shared" si="1"/>
      </c>
      <c r="E24" s="38">
        <f t="shared" si="2"/>
      </c>
      <c r="F24" s="39">
        <f t="shared" si="3"/>
      </c>
      <c r="G24" s="40">
        <f t="shared" si="4"/>
      </c>
      <c r="H24" s="39">
        <f t="shared" si="5"/>
      </c>
      <c r="I24" s="140">
        <f t="shared" si="6"/>
      </c>
      <c r="J24" s="72"/>
      <c r="K24" s="73"/>
      <c r="L24" s="43">
        <f t="shared" si="7"/>
        <v>0</v>
      </c>
      <c r="M24" s="43">
        <f t="shared" si="8"/>
        <v>0</v>
      </c>
      <c r="N24" s="92">
        <f t="shared" si="9"/>
      </c>
      <c r="O24" s="76"/>
      <c r="P24" s="77"/>
      <c r="Q24" s="43">
        <f t="shared" si="10"/>
        <v>0</v>
      </c>
      <c r="R24" s="43">
        <f t="shared" si="11"/>
        <v>0</v>
      </c>
      <c r="S24" s="88">
        <f t="shared" si="12"/>
      </c>
      <c r="T24" s="85">
        <f t="shared" si="13"/>
        <v>0</v>
      </c>
      <c r="U24" s="89">
        <f t="shared" si="14"/>
      </c>
      <c r="V24" s="87" t="e">
        <f t="shared" si="15"/>
        <v>#VALUE!</v>
      </c>
      <c r="W24" s="142">
        <f t="shared" si="16"/>
      </c>
      <c r="X24" s="1"/>
    </row>
    <row r="25" spans="1:24" s="34" customFormat="1" ht="15" customHeight="1">
      <c r="A25" s="46">
        <f t="shared" si="17"/>
      </c>
      <c r="B25" s="41">
        <f t="shared" si="0"/>
      </c>
      <c r="C25" s="58"/>
      <c r="D25" s="37">
        <f t="shared" si="1"/>
      </c>
      <c r="E25" s="38">
        <f t="shared" si="2"/>
      </c>
      <c r="F25" s="39">
        <f t="shared" si="3"/>
      </c>
      <c r="G25" s="40">
        <f t="shared" si="4"/>
      </c>
      <c r="H25" s="39">
        <f t="shared" si="5"/>
      </c>
      <c r="I25" s="140">
        <f t="shared" si="6"/>
      </c>
      <c r="J25" s="72"/>
      <c r="K25" s="73"/>
      <c r="L25" s="43">
        <f t="shared" si="7"/>
        <v>0</v>
      </c>
      <c r="M25" s="43">
        <f t="shared" si="8"/>
        <v>0</v>
      </c>
      <c r="N25" s="92">
        <f t="shared" si="9"/>
      </c>
      <c r="O25" s="76"/>
      <c r="P25" s="77"/>
      <c r="Q25" s="43">
        <f t="shared" si="10"/>
        <v>0</v>
      </c>
      <c r="R25" s="43">
        <f t="shared" si="11"/>
        <v>0</v>
      </c>
      <c r="S25" s="88">
        <f t="shared" si="12"/>
      </c>
      <c r="T25" s="85">
        <f t="shared" si="13"/>
        <v>0</v>
      </c>
      <c r="U25" s="89">
        <f t="shared" si="14"/>
      </c>
      <c r="V25" s="87" t="e">
        <f t="shared" si="15"/>
        <v>#VALUE!</v>
      </c>
      <c r="W25" s="142">
        <f t="shared" si="16"/>
      </c>
      <c r="X25" s="1"/>
    </row>
    <row r="26" spans="1:24" s="34" customFormat="1" ht="15" customHeight="1">
      <c r="A26" s="46">
        <f t="shared" si="17"/>
      </c>
      <c r="B26" s="41">
        <f t="shared" si="0"/>
      </c>
      <c r="C26" s="58"/>
      <c r="D26" s="37">
        <f t="shared" si="1"/>
      </c>
      <c r="E26" s="38">
        <f t="shared" si="2"/>
      </c>
      <c r="F26" s="39">
        <f t="shared" si="3"/>
      </c>
      <c r="G26" s="40">
        <f t="shared" si="4"/>
      </c>
      <c r="H26" s="39">
        <f t="shared" si="5"/>
      </c>
      <c r="I26" s="140">
        <f t="shared" si="6"/>
      </c>
      <c r="J26" s="72"/>
      <c r="K26" s="73"/>
      <c r="L26" s="43">
        <f t="shared" si="7"/>
        <v>0</v>
      </c>
      <c r="M26" s="43">
        <f t="shared" si="8"/>
        <v>0</v>
      </c>
      <c r="N26" s="92">
        <f t="shared" si="9"/>
      </c>
      <c r="O26" s="76"/>
      <c r="P26" s="77"/>
      <c r="Q26" s="43">
        <f t="shared" si="10"/>
        <v>0</v>
      </c>
      <c r="R26" s="43">
        <f t="shared" si="11"/>
        <v>0</v>
      </c>
      <c r="S26" s="88">
        <f t="shared" si="12"/>
      </c>
      <c r="T26" s="85">
        <f t="shared" si="13"/>
        <v>0</v>
      </c>
      <c r="U26" s="89">
        <f t="shared" si="14"/>
      </c>
      <c r="V26" s="87" t="e">
        <f t="shared" si="15"/>
        <v>#VALUE!</v>
      </c>
      <c r="W26" s="142">
        <f t="shared" si="16"/>
      </c>
      <c r="X26" s="1"/>
    </row>
    <row r="27" spans="1:24" s="34" customFormat="1" ht="15" customHeight="1">
      <c r="A27" s="46">
        <f t="shared" si="17"/>
      </c>
      <c r="B27" s="41">
        <f t="shared" si="0"/>
      </c>
      <c r="C27" s="58"/>
      <c r="D27" s="37">
        <f t="shared" si="1"/>
      </c>
      <c r="E27" s="38">
        <f t="shared" si="2"/>
      </c>
      <c r="F27" s="39">
        <f t="shared" si="3"/>
      </c>
      <c r="G27" s="40">
        <f t="shared" si="4"/>
      </c>
      <c r="H27" s="39">
        <f t="shared" si="5"/>
      </c>
      <c r="I27" s="140">
        <f t="shared" si="6"/>
      </c>
      <c r="J27" s="72"/>
      <c r="K27" s="73"/>
      <c r="L27" s="43">
        <f t="shared" si="7"/>
        <v>0</v>
      </c>
      <c r="M27" s="43">
        <f t="shared" si="8"/>
        <v>0</v>
      </c>
      <c r="N27" s="92">
        <f t="shared" si="9"/>
      </c>
      <c r="O27" s="76"/>
      <c r="P27" s="77"/>
      <c r="Q27" s="43">
        <f t="shared" si="10"/>
        <v>0</v>
      </c>
      <c r="R27" s="43">
        <f t="shared" si="11"/>
        <v>0</v>
      </c>
      <c r="S27" s="88">
        <f t="shared" si="12"/>
      </c>
      <c r="T27" s="85">
        <f t="shared" si="13"/>
        <v>0</v>
      </c>
      <c r="U27" s="89">
        <f t="shared" si="14"/>
      </c>
      <c r="V27" s="87" t="e">
        <f t="shared" si="15"/>
        <v>#VALUE!</v>
      </c>
      <c r="W27" s="142">
        <f t="shared" si="16"/>
      </c>
      <c r="X27" s="1"/>
    </row>
    <row r="28" spans="1:24" s="34" customFormat="1" ht="15" customHeight="1">
      <c r="A28" s="46">
        <f t="shared" si="17"/>
      </c>
      <c r="B28" s="41">
        <f t="shared" si="0"/>
      </c>
      <c r="C28" s="58"/>
      <c r="D28" s="37">
        <f t="shared" si="1"/>
      </c>
      <c r="E28" s="38">
        <f t="shared" si="2"/>
      </c>
      <c r="F28" s="39">
        <f t="shared" si="3"/>
      </c>
      <c r="G28" s="40">
        <f t="shared" si="4"/>
      </c>
      <c r="H28" s="39">
        <f t="shared" si="5"/>
      </c>
      <c r="I28" s="140">
        <f t="shared" si="6"/>
      </c>
      <c r="J28" s="72"/>
      <c r="K28" s="73"/>
      <c r="L28" s="43">
        <f t="shared" si="7"/>
        <v>0</v>
      </c>
      <c r="M28" s="43">
        <f t="shared" si="8"/>
        <v>0</v>
      </c>
      <c r="N28" s="92">
        <f t="shared" si="9"/>
      </c>
      <c r="O28" s="76"/>
      <c r="P28" s="77"/>
      <c r="Q28" s="43">
        <f t="shared" si="10"/>
        <v>0</v>
      </c>
      <c r="R28" s="43">
        <f t="shared" si="11"/>
        <v>0</v>
      </c>
      <c r="S28" s="88">
        <f t="shared" si="12"/>
      </c>
      <c r="T28" s="85">
        <f t="shared" si="13"/>
        <v>0</v>
      </c>
      <c r="U28" s="89">
        <f t="shared" si="14"/>
      </c>
      <c r="V28" s="87" t="e">
        <f t="shared" si="15"/>
        <v>#VALUE!</v>
      </c>
      <c r="W28" s="142">
        <f t="shared" si="16"/>
      </c>
      <c r="X28" s="1"/>
    </row>
    <row r="29" spans="1:24" s="34" customFormat="1" ht="15" customHeight="1">
      <c r="A29" s="46">
        <f t="shared" si="17"/>
      </c>
      <c r="B29" s="41">
        <f t="shared" si="0"/>
      </c>
      <c r="C29" s="58"/>
      <c r="D29" s="37">
        <f t="shared" si="1"/>
      </c>
      <c r="E29" s="38">
        <f t="shared" si="2"/>
      </c>
      <c r="F29" s="39">
        <f t="shared" si="3"/>
      </c>
      <c r="G29" s="40">
        <f t="shared" si="4"/>
      </c>
      <c r="H29" s="39">
        <f t="shared" si="5"/>
      </c>
      <c r="I29" s="140">
        <f t="shared" si="6"/>
      </c>
      <c r="J29" s="72"/>
      <c r="K29" s="73"/>
      <c r="L29" s="43">
        <f t="shared" si="7"/>
        <v>0</v>
      </c>
      <c r="M29" s="43">
        <f t="shared" si="8"/>
        <v>0</v>
      </c>
      <c r="N29" s="92">
        <f t="shared" si="9"/>
      </c>
      <c r="O29" s="76"/>
      <c r="P29" s="77"/>
      <c r="Q29" s="43">
        <f t="shared" si="10"/>
        <v>0</v>
      </c>
      <c r="R29" s="43">
        <f t="shared" si="11"/>
        <v>0</v>
      </c>
      <c r="S29" s="88">
        <f t="shared" si="12"/>
      </c>
      <c r="T29" s="85">
        <f t="shared" si="13"/>
        <v>0</v>
      </c>
      <c r="U29" s="89">
        <f t="shared" si="14"/>
      </c>
      <c r="V29" s="87" t="e">
        <f t="shared" si="15"/>
        <v>#VALUE!</v>
      </c>
      <c r="W29" s="142">
        <f t="shared" si="16"/>
      </c>
      <c r="X29" s="1"/>
    </row>
    <row r="30" spans="1:24" s="34" customFormat="1" ht="15" customHeight="1">
      <c r="A30" s="46">
        <f t="shared" si="17"/>
      </c>
      <c r="B30" s="41">
        <f t="shared" si="0"/>
      </c>
      <c r="C30" s="58"/>
      <c r="D30" s="37">
        <f t="shared" si="1"/>
      </c>
      <c r="E30" s="38">
        <f t="shared" si="2"/>
      </c>
      <c r="F30" s="39">
        <f t="shared" si="3"/>
      </c>
      <c r="G30" s="40">
        <f t="shared" si="4"/>
      </c>
      <c r="H30" s="39">
        <f t="shared" si="5"/>
      </c>
      <c r="I30" s="140">
        <f t="shared" si="6"/>
      </c>
      <c r="J30" s="72"/>
      <c r="K30" s="73"/>
      <c r="L30" s="43">
        <f t="shared" si="7"/>
        <v>0</v>
      </c>
      <c r="M30" s="43">
        <f t="shared" si="8"/>
        <v>0</v>
      </c>
      <c r="N30" s="92">
        <f t="shared" si="9"/>
      </c>
      <c r="O30" s="76"/>
      <c r="P30" s="77"/>
      <c r="Q30" s="43">
        <f t="shared" si="10"/>
        <v>0</v>
      </c>
      <c r="R30" s="43">
        <f t="shared" si="11"/>
        <v>0</v>
      </c>
      <c r="S30" s="88">
        <f t="shared" si="12"/>
      </c>
      <c r="T30" s="85">
        <f t="shared" si="13"/>
        <v>0</v>
      </c>
      <c r="U30" s="89">
        <f t="shared" si="14"/>
      </c>
      <c r="V30" s="87" t="e">
        <f t="shared" si="15"/>
        <v>#VALUE!</v>
      </c>
      <c r="W30" s="142">
        <f t="shared" si="16"/>
      </c>
      <c r="X30" s="1"/>
    </row>
    <row r="31" spans="1:24" s="34" customFormat="1" ht="15" customHeight="1">
      <c r="A31" s="46">
        <f t="shared" si="17"/>
      </c>
      <c r="B31" s="41">
        <f t="shared" si="0"/>
      </c>
      <c r="C31" s="58"/>
      <c r="D31" s="37">
        <f t="shared" si="1"/>
      </c>
      <c r="E31" s="38">
        <f t="shared" si="2"/>
      </c>
      <c r="F31" s="39">
        <f t="shared" si="3"/>
      </c>
      <c r="G31" s="40">
        <f t="shared" si="4"/>
      </c>
      <c r="H31" s="39">
        <f t="shared" si="5"/>
      </c>
      <c r="I31" s="140">
        <f t="shared" si="6"/>
      </c>
      <c r="J31" s="72"/>
      <c r="K31" s="73"/>
      <c r="L31" s="43">
        <f t="shared" si="7"/>
        <v>0</v>
      </c>
      <c r="M31" s="43">
        <f t="shared" si="8"/>
        <v>0</v>
      </c>
      <c r="N31" s="92">
        <f t="shared" si="9"/>
      </c>
      <c r="O31" s="76"/>
      <c r="P31" s="77"/>
      <c r="Q31" s="43">
        <f t="shared" si="10"/>
        <v>0</v>
      </c>
      <c r="R31" s="43">
        <f t="shared" si="11"/>
        <v>0</v>
      </c>
      <c r="S31" s="88">
        <f t="shared" si="12"/>
      </c>
      <c r="T31" s="85">
        <f t="shared" si="13"/>
        <v>0</v>
      </c>
      <c r="U31" s="89">
        <f t="shared" si="14"/>
      </c>
      <c r="V31" s="87" t="e">
        <f t="shared" si="15"/>
        <v>#VALUE!</v>
      </c>
      <c r="W31" s="142">
        <f t="shared" si="16"/>
      </c>
      <c r="X31" s="1"/>
    </row>
    <row r="32" spans="1:24" s="34" customFormat="1" ht="15" customHeight="1">
      <c r="A32" s="46">
        <f t="shared" si="17"/>
      </c>
      <c r="B32" s="41">
        <f t="shared" si="0"/>
      </c>
      <c r="C32" s="58"/>
      <c r="D32" s="37">
        <f t="shared" si="1"/>
      </c>
      <c r="E32" s="38">
        <f t="shared" si="2"/>
      </c>
      <c r="F32" s="39">
        <f t="shared" si="3"/>
      </c>
      <c r="G32" s="40">
        <f t="shared" si="4"/>
      </c>
      <c r="H32" s="39">
        <f t="shared" si="5"/>
      </c>
      <c r="I32" s="140">
        <f t="shared" si="6"/>
      </c>
      <c r="J32" s="72"/>
      <c r="K32" s="73"/>
      <c r="L32" s="43">
        <f t="shared" si="7"/>
        <v>0</v>
      </c>
      <c r="M32" s="43">
        <f t="shared" si="8"/>
        <v>0</v>
      </c>
      <c r="N32" s="92">
        <f t="shared" si="9"/>
      </c>
      <c r="O32" s="76"/>
      <c r="P32" s="77"/>
      <c r="Q32" s="43">
        <f t="shared" si="10"/>
        <v>0</v>
      </c>
      <c r="R32" s="43">
        <f t="shared" si="11"/>
        <v>0</v>
      </c>
      <c r="S32" s="88">
        <f t="shared" si="12"/>
      </c>
      <c r="T32" s="85">
        <f t="shared" si="13"/>
        <v>0</v>
      </c>
      <c r="U32" s="89">
        <f t="shared" si="14"/>
      </c>
      <c r="V32" s="87" t="e">
        <f t="shared" si="15"/>
        <v>#VALUE!</v>
      </c>
      <c r="W32" s="142">
        <f t="shared" si="16"/>
      </c>
      <c r="X32" s="1"/>
    </row>
    <row r="33" spans="1:24" s="34" customFormat="1" ht="15" customHeight="1">
      <c r="A33" s="46">
        <f t="shared" si="17"/>
      </c>
      <c r="B33" s="41">
        <f t="shared" si="0"/>
      </c>
      <c r="C33" s="58"/>
      <c r="D33" s="37">
        <f t="shared" si="1"/>
      </c>
      <c r="E33" s="38">
        <f t="shared" si="2"/>
      </c>
      <c r="F33" s="39">
        <f t="shared" si="3"/>
      </c>
      <c r="G33" s="40">
        <f t="shared" si="4"/>
      </c>
      <c r="H33" s="39">
        <f t="shared" si="5"/>
      </c>
      <c r="I33" s="140">
        <f t="shared" si="6"/>
      </c>
      <c r="J33" s="72"/>
      <c r="K33" s="73"/>
      <c r="L33" s="43">
        <f t="shared" si="7"/>
        <v>0</v>
      </c>
      <c r="M33" s="43">
        <f t="shared" si="8"/>
        <v>0</v>
      </c>
      <c r="N33" s="92">
        <f t="shared" si="9"/>
      </c>
      <c r="O33" s="76"/>
      <c r="P33" s="77"/>
      <c r="Q33" s="43">
        <f t="shared" si="10"/>
        <v>0</v>
      </c>
      <c r="R33" s="43">
        <f t="shared" si="11"/>
        <v>0</v>
      </c>
      <c r="S33" s="88">
        <f t="shared" si="12"/>
      </c>
      <c r="T33" s="85">
        <f t="shared" si="13"/>
        <v>0</v>
      </c>
      <c r="U33" s="89">
        <f t="shared" si="14"/>
      </c>
      <c r="V33" s="87" t="e">
        <f t="shared" si="15"/>
        <v>#VALUE!</v>
      </c>
      <c r="W33" s="142">
        <f t="shared" si="16"/>
      </c>
      <c r="X33" s="1"/>
    </row>
    <row r="34" spans="1:24" s="34" customFormat="1" ht="15" customHeight="1" thickBot="1">
      <c r="A34" s="121">
        <f>IF(ISBLANK(C34),"",#REF!+1)</f>
      </c>
      <c r="B34" s="122">
        <f t="shared" si="0"/>
      </c>
      <c r="C34" s="123"/>
      <c r="D34" s="124">
        <f t="shared" si="1"/>
      </c>
      <c r="E34" s="125">
        <f t="shared" si="2"/>
      </c>
      <c r="F34" s="126">
        <f t="shared" si="3"/>
      </c>
      <c r="G34" s="127">
        <f t="shared" si="4"/>
      </c>
      <c r="H34" s="126">
        <f t="shared" si="5"/>
      </c>
      <c r="I34" s="126">
        <f t="shared" si="6"/>
      </c>
      <c r="J34" s="128"/>
      <c r="K34" s="129"/>
      <c r="L34" s="130">
        <f t="shared" si="7"/>
        <v>0</v>
      </c>
      <c r="M34" s="130">
        <f t="shared" si="8"/>
        <v>0</v>
      </c>
      <c r="N34" s="131">
        <f t="shared" si="9"/>
      </c>
      <c r="O34" s="132"/>
      <c r="P34" s="133"/>
      <c r="Q34" s="130">
        <f t="shared" si="10"/>
        <v>0</v>
      </c>
      <c r="R34" s="130">
        <f t="shared" si="11"/>
        <v>0</v>
      </c>
      <c r="S34" s="134">
        <f t="shared" si="12"/>
      </c>
      <c r="T34" s="135">
        <f t="shared" si="13"/>
        <v>0</v>
      </c>
      <c r="U34" s="136">
        <f t="shared" si="14"/>
      </c>
      <c r="V34" s="137" t="e">
        <f t="shared" si="15"/>
        <v>#VALUE!</v>
      </c>
      <c r="W34" s="143">
        <f t="shared" si="16"/>
      </c>
      <c r="X34" s="1"/>
    </row>
  </sheetData>
  <sheetProtection/>
  <conditionalFormatting sqref="B5:B34">
    <cfRule type="cellIs" priority="1" dxfId="7" operator="equal" stopIfTrue="1">
      <formula>Goldplakette</formula>
    </cfRule>
    <cfRule type="cellIs" priority="2" dxfId="6" operator="equal" stopIfTrue="1">
      <formula>Silberplakette</formula>
    </cfRule>
    <cfRule type="cellIs" priority="3" dxfId="5" operator="equal" stopIfTrue="1">
      <formula>Bronzeplakette</formula>
    </cfRule>
  </conditionalFormatting>
  <conditionalFormatting sqref="E5:E34">
    <cfRule type="expression" priority="4" dxfId="3" stopIfTrue="1">
      <formula>I5+H5=2</formula>
    </cfRule>
    <cfRule type="expression" priority="5" dxfId="9" stopIfTrue="1">
      <formula>H5=1</formula>
    </cfRule>
    <cfRule type="expression" priority="6" dxfId="1" stopIfTrue="1">
      <formula>I5=1</formula>
    </cfRule>
  </conditionalFormatting>
  <conditionalFormatting sqref="F5:G34 D5:D34">
    <cfRule type="cellIs" priority="7" dxfId="0" operator="equal" stopIfTrue="1">
      <formula>0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r:id="rId2"/>
  <headerFooter alignWithMargins="0">
    <oddHeader>&amp;L&amp;"Arial,Fett Kursiv"&amp;12Klassen - Ergebnisliste</oddHeader>
    <oddFooter>&amp;L&amp;"Arial,Fett Kursiv"&amp;12&amp;D    &amp;T&amp;C&amp;"Arial,Fett Kursiv"&amp;12SPORTKOMMISSAR:&amp;R&amp;"Arial,Fett Kursiv"&amp;12 45:00,00 = a.d.W.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7"/>
  <dimension ref="A1:X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U5" sqref="U5:W12"/>
    </sheetView>
  </sheetViews>
  <sheetFormatPr defaultColWidth="11.421875" defaultRowHeight="12.75"/>
  <cols>
    <col min="1" max="1" width="5.7109375" style="48" customWidth="1"/>
    <col min="2" max="2" width="3.57421875" style="0" customWidth="1"/>
    <col min="3" max="3" width="6.00390625" style="62" customWidth="1"/>
    <col min="4" max="4" width="8.8515625" style="0" customWidth="1"/>
    <col min="5" max="5" width="18.8515625" style="0" customWidth="1"/>
    <col min="6" max="6" width="18.57421875" style="0" customWidth="1"/>
    <col min="7" max="7" width="13.00390625" style="0" customWidth="1"/>
    <col min="8" max="9" width="10.7109375" style="0" hidden="1" customWidth="1"/>
    <col min="10" max="10" width="9.28125" style="62" customWidth="1"/>
    <col min="11" max="11" width="3.8515625" style="61" customWidth="1"/>
    <col min="12" max="13" width="9.28125" style="0" hidden="1" customWidth="1"/>
    <col min="14" max="14" width="9.28125" style="78" customWidth="1"/>
    <col min="15" max="15" width="9.28125" style="61" customWidth="1"/>
    <col min="16" max="16" width="3.8515625" style="61" customWidth="1"/>
    <col min="17" max="18" width="9.28125" style="0" hidden="1" customWidth="1"/>
    <col min="19" max="19" width="9.28125" style="78" customWidth="1"/>
    <col min="20" max="20" width="8.7109375" style="78" hidden="1" customWidth="1"/>
    <col min="21" max="21" width="10.421875" style="79" customWidth="1"/>
    <col min="22" max="22" width="8.7109375" style="80" hidden="1" customWidth="1"/>
    <col min="23" max="23" width="10.28125" style="80" customWidth="1"/>
    <col min="24" max="24" width="11.57421875" style="1" customWidth="1"/>
  </cols>
  <sheetData>
    <row r="1" spans="1:13" ht="15">
      <c r="A1" s="44"/>
      <c r="B1" s="1"/>
      <c r="C1" s="61"/>
      <c r="D1" s="1"/>
      <c r="E1" s="2"/>
      <c r="F1" s="2"/>
      <c r="G1" s="2"/>
      <c r="H1" s="2"/>
      <c r="I1" s="2"/>
      <c r="J1" s="65"/>
      <c r="L1" s="1"/>
      <c r="M1" s="1"/>
    </row>
    <row r="2" spans="1:13" ht="23.25">
      <c r="A2" s="50" t="s">
        <v>38</v>
      </c>
      <c r="B2" s="51"/>
      <c r="C2" s="63"/>
      <c r="D2" s="51">
        <f>MAX(A5:A34)</f>
        <v>8</v>
      </c>
      <c r="E2" s="52" t="s">
        <v>0</v>
      </c>
      <c r="F2" s="102" t="str">
        <f>IF(ISBLANK(E2),"",VLOOKUP(E2,'Veranst.'!A:C,3,FALSE))</f>
        <v>51. Automobilslalom, MSC Jura </v>
      </c>
      <c r="G2" s="49"/>
      <c r="H2" s="49"/>
      <c r="I2" s="49"/>
      <c r="J2" s="66"/>
      <c r="K2" s="67"/>
      <c r="L2" s="3"/>
      <c r="M2" s="3"/>
    </row>
    <row r="3" spans="1:13" ht="15.75" thickBot="1">
      <c r="A3" s="44"/>
      <c r="B3" s="1"/>
      <c r="C3" s="61"/>
      <c r="D3" s="1"/>
      <c r="E3" s="2"/>
      <c r="F3" s="2"/>
      <c r="G3" s="2"/>
      <c r="H3" s="2"/>
      <c r="I3" s="2"/>
      <c r="J3" s="65"/>
      <c r="L3" s="8"/>
      <c r="M3" s="1"/>
    </row>
    <row r="4" spans="1:24" s="35" customFormat="1" ht="15.75" thickBot="1">
      <c r="A4" s="10" t="s">
        <v>1</v>
      </c>
      <c r="B4" s="7" t="s">
        <v>2</v>
      </c>
      <c r="C4" s="64" t="s">
        <v>3</v>
      </c>
      <c r="D4" s="4" t="s">
        <v>4</v>
      </c>
      <c r="E4" s="5" t="s">
        <v>5</v>
      </c>
      <c r="F4" s="5" t="s">
        <v>6</v>
      </c>
      <c r="G4" s="6" t="s">
        <v>7</v>
      </c>
      <c r="H4" s="56"/>
      <c r="I4" s="56"/>
      <c r="J4" s="68" t="s">
        <v>24</v>
      </c>
      <c r="K4" s="69" t="s">
        <v>25</v>
      </c>
      <c r="L4" s="33"/>
      <c r="M4" s="33" t="s">
        <v>26</v>
      </c>
      <c r="N4" s="90" t="s">
        <v>27</v>
      </c>
      <c r="O4" s="68" t="s">
        <v>28</v>
      </c>
      <c r="P4" s="69" t="s">
        <v>29</v>
      </c>
      <c r="Q4" s="33"/>
      <c r="R4" s="33" t="s">
        <v>30</v>
      </c>
      <c r="S4" s="90" t="s">
        <v>31</v>
      </c>
      <c r="T4" s="118" t="s">
        <v>32</v>
      </c>
      <c r="U4" s="81" t="s">
        <v>33</v>
      </c>
      <c r="V4" s="82"/>
      <c r="W4" s="83" t="s">
        <v>60</v>
      </c>
      <c r="X4" s="1"/>
    </row>
    <row r="5" spans="1:24" s="34" customFormat="1" ht="15" customHeight="1">
      <c r="A5" s="45">
        <f>IF(ISBLANK(C5),"",1)</f>
        <v>1</v>
      </c>
      <c r="B5" s="36" t="str">
        <f aca="true" t="shared" si="0" ref="B5:B34">IF(ISBLANK(C5),"",IF(A5&lt;=Gold_P,Goldplakette,IF(A5&lt;=Silber_P,Silberplakette,IF(A5&lt;=Bronze_P,Bronzeplakette,Erinnerung))))</f>
        <v>G</v>
      </c>
      <c r="C5" s="57">
        <v>75</v>
      </c>
      <c r="D5" s="37">
        <f aca="true" t="shared" si="1" ref="D5:D34">IF(ISBLANK(C5),"",VLOOKUP(C5,Starter_Feld,2,FALSE))</f>
        <v>14912</v>
      </c>
      <c r="E5" s="38" t="str">
        <f aca="true" t="shared" si="2" ref="E5:E34">IF(ISBLANK(C5),"",VLOOKUP(C5,Starter_Feld,3,FALSE))</f>
        <v>Schnelle, Enrico</v>
      </c>
      <c r="F5" s="39" t="str">
        <f aca="true" t="shared" si="3" ref="F5:F34">IF(ISBLANK(C5),"",VLOOKUP(C5,Starter_Feld,4,FALSE))</f>
        <v>RST-Mittelfranken</v>
      </c>
      <c r="G5" s="40" t="str">
        <f aca="true" t="shared" si="4" ref="G5:G34">IF(ISBLANK(C5),"",VLOOKUP(C5,Starter_Feld,5,FALSE))</f>
        <v>VW Polo</v>
      </c>
      <c r="H5" s="39">
        <f aca="true" t="shared" si="5" ref="H5:H34">IF(ISBLANK(C5),"",VLOOKUP(C5,Starter_Feld,7,FALSE))</f>
        <v>0</v>
      </c>
      <c r="I5" s="139">
        <f aca="true" t="shared" si="6" ref="I5:I34">IF(ISBLANK(C5),"",VLOOKUP(C5,Starter_Feld,8,FALSE))</f>
        <v>0</v>
      </c>
      <c r="J5" s="70">
        <v>0.000703587962962963</v>
      </c>
      <c r="K5" s="71" t="s">
        <v>47</v>
      </c>
      <c r="L5" s="42">
        <f aca="true" t="shared" si="7" ref="L5:L34">SUM(0.000011575*K5)</f>
        <v>5.7875E-05</v>
      </c>
      <c r="M5" s="42">
        <f aca="true" t="shared" si="8" ref="M5:M34">SUM(J5,L5)</f>
        <v>0.000761462962962963</v>
      </c>
      <c r="N5" s="91">
        <f aca="true" t="shared" si="9" ref="N5:N34">IF(J5&lt;&gt;0,M5,"")</f>
        <v>0.000761462962962963</v>
      </c>
      <c r="O5" s="74">
        <v>0.0007050925925925927</v>
      </c>
      <c r="P5" s="75"/>
      <c r="Q5" s="42">
        <f aca="true" t="shared" si="10" ref="Q5:Q34">SUM(0.000011575*P5)</f>
        <v>0</v>
      </c>
      <c r="R5" s="42">
        <f aca="true" t="shared" si="11" ref="R5:R34">SUM(O5,Q5)</f>
        <v>0.0007050925925925927</v>
      </c>
      <c r="S5" s="84">
        <f aca="true" t="shared" si="12" ref="S5:S34">IF(O5&lt;&gt;0,R5,"")</f>
        <v>0.0007050925925925927</v>
      </c>
      <c r="T5" s="85">
        <f aca="true" t="shared" si="13" ref="T5:T34">MIN(N5,S5)</f>
        <v>0.0007050925925925927</v>
      </c>
      <c r="U5" s="86">
        <f aca="true" t="shared" si="14" ref="U5:U34">IF(O5=0,"",T5)</f>
        <v>0.0007050925925925927</v>
      </c>
      <c r="V5" s="87">
        <f aca="true" t="shared" si="15" ref="V5:V34">23-(20*(A5))/D$2</f>
        <v>20.5</v>
      </c>
      <c r="W5" s="141">
        <f aca="true" t="shared" si="16" ref="W5:W34">IF(O5=0,"",V5)</f>
        <v>20.5</v>
      </c>
      <c r="X5" s="1"/>
    </row>
    <row r="6" spans="1:24" s="34" customFormat="1" ht="15" customHeight="1">
      <c r="A6" s="46">
        <f aca="true" t="shared" si="17" ref="A6:A33">IF(ISBLANK(C6),"",A5+1)</f>
        <v>2</v>
      </c>
      <c r="B6" s="41" t="str">
        <f t="shared" si="0"/>
        <v>G</v>
      </c>
      <c r="C6" s="58">
        <v>147</v>
      </c>
      <c r="D6" s="37">
        <f t="shared" si="1"/>
        <v>13610</v>
      </c>
      <c r="E6" s="38" t="str">
        <f t="shared" si="2"/>
        <v>Reihs, Patrick</v>
      </c>
      <c r="F6" s="39" t="str">
        <f t="shared" si="3"/>
        <v>MSC Bechhofen</v>
      </c>
      <c r="G6" s="40" t="str">
        <f t="shared" si="4"/>
        <v>Opel Corsa GSI</v>
      </c>
      <c r="H6" s="39">
        <f t="shared" si="5"/>
        <v>0</v>
      </c>
      <c r="I6" s="140">
        <f t="shared" si="6"/>
        <v>0</v>
      </c>
      <c r="J6" s="72">
        <v>0.0007303240740740741</v>
      </c>
      <c r="K6" s="73"/>
      <c r="L6" s="43">
        <f t="shared" si="7"/>
        <v>0</v>
      </c>
      <c r="M6" s="43">
        <f t="shared" si="8"/>
        <v>0.0007303240740740741</v>
      </c>
      <c r="N6" s="92">
        <f t="shared" si="9"/>
        <v>0.0007303240740740741</v>
      </c>
      <c r="O6" s="76">
        <v>0.0007237268518518518</v>
      </c>
      <c r="P6" s="77">
        <v>5</v>
      </c>
      <c r="Q6" s="43">
        <f t="shared" si="10"/>
        <v>5.7875E-05</v>
      </c>
      <c r="R6" s="43">
        <f t="shared" si="11"/>
        <v>0.0007816018518518518</v>
      </c>
      <c r="S6" s="88">
        <f t="shared" si="12"/>
        <v>0.0007816018518518518</v>
      </c>
      <c r="T6" s="85">
        <f t="shared" si="13"/>
        <v>0.0007303240740740741</v>
      </c>
      <c r="U6" s="89">
        <f t="shared" si="14"/>
        <v>0.0007303240740740741</v>
      </c>
      <c r="V6" s="87">
        <f t="shared" si="15"/>
        <v>18</v>
      </c>
      <c r="W6" s="142">
        <f t="shared" si="16"/>
        <v>18</v>
      </c>
      <c r="X6" s="1"/>
    </row>
    <row r="7" spans="1:24" s="34" customFormat="1" ht="15" customHeight="1">
      <c r="A7" s="46">
        <f t="shared" si="17"/>
        <v>3</v>
      </c>
      <c r="B7" s="41" t="str">
        <f t="shared" si="0"/>
        <v>S</v>
      </c>
      <c r="C7" s="58">
        <v>149</v>
      </c>
      <c r="D7" s="37">
        <f t="shared" si="1"/>
        <v>14907</v>
      </c>
      <c r="E7" s="38" t="str">
        <f t="shared" si="2"/>
        <v>Linke, Olaf</v>
      </c>
      <c r="F7" s="39" t="str">
        <f t="shared" si="3"/>
        <v>MSC Bechhofen</v>
      </c>
      <c r="G7" s="40" t="str">
        <f t="shared" si="4"/>
        <v>Opel Tigra</v>
      </c>
      <c r="H7" s="39">
        <f t="shared" si="5"/>
        <v>0</v>
      </c>
      <c r="I7" s="140">
        <f t="shared" si="6"/>
        <v>0</v>
      </c>
      <c r="J7" s="72">
        <v>0.0007363425925925926</v>
      </c>
      <c r="K7" s="73"/>
      <c r="L7" s="43">
        <f t="shared" si="7"/>
        <v>0</v>
      </c>
      <c r="M7" s="43">
        <f t="shared" si="8"/>
        <v>0.0007363425925925926</v>
      </c>
      <c r="N7" s="92">
        <f t="shared" si="9"/>
        <v>0.0007363425925925926</v>
      </c>
      <c r="O7" s="76">
        <v>0.0007305555555555556</v>
      </c>
      <c r="P7" s="77">
        <v>5</v>
      </c>
      <c r="Q7" s="43">
        <f t="shared" si="10"/>
        <v>5.7875E-05</v>
      </c>
      <c r="R7" s="43">
        <f t="shared" si="11"/>
        <v>0.0007884305555555556</v>
      </c>
      <c r="S7" s="88">
        <f t="shared" si="12"/>
        <v>0.0007884305555555556</v>
      </c>
      <c r="T7" s="85">
        <f t="shared" si="13"/>
        <v>0.0007363425925925926</v>
      </c>
      <c r="U7" s="89">
        <f t="shared" si="14"/>
        <v>0.0007363425925925926</v>
      </c>
      <c r="V7" s="87">
        <f t="shared" si="15"/>
        <v>15.5</v>
      </c>
      <c r="W7" s="142">
        <f t="shared" si="16"/>
        <v>15.5</v>
      </c>
      <c r="X7" s="1"/>
    </row>
    <row r="8" spans="1:24" s="34" customFormat="1" ht="15" customHeight="1">
      <c r="A8" s="46">
        <f t="shared" si="17"/>
        <v>4</v>
      </c>
      <c r="B8" s="41" t="str">
        <f t="shared" si="0"/>
        <v>S</v>
      </c>
      <c r="C8" s="58">
        <v>464</v>
      </c>
      <c r="D8" s="37">
        <f t="shared" si="1"/>
        <v>14499</v>
      </c>
      <c r="E8" s="38" t="str">
        <f t="shared" si="2"/>
        <v>Schnelle, Marina</v>
      </c>
      <c r="F8" s="39" t="str">
        <f t="shared" si="3"/>
        <v>RST-Mittelfranken</v>
      </c>
      <c r="G8" s="40" t="str">
        <f t="shared" si="4"/>
        <v>VW Polo 6N GTI</v>
      </c>
      <c r="H8" s="39">
        <f t="shared" si="5"/>
        <v>0</v>
      </c>
      <c r="I8" s="140">
        <f t="shared" si="6"/>
        <v>1</v>
      </c>
      <c r="J8" s="72">
        <v>0.0007746527777777778</v>
      </c>
      <c r="K8" s="73" t="s">
        <v>161</v>
      </c>
      <c r="L8" s="43">
        <f t="shared" si="7"/>
        <v>0.00011575</v>
      </c>
      <c r="M8" s="43">
        <f t="shared" si="8"/>
        <v>0.0008904027777777777</v>
      </c>
      <c r="N8" s="92">
        <f t="shared" si="9"/>
        <v>0.0008904027777777777</v>
      </c>
      <c r="O8" s="76">
        <v>0.0007444444444444444</v>
      </c>
      <c r="P8" s="77"/>
      <c r="Q8" s="43">
        <f t="shared" si="10"/>
        <v>0</v>
      </c>
      <c r="R8" s="43">
        <f t="shared" si="11"/>
        <v>0.0007444444444444444</v>
      </c>
      <c r="S8" s="88">
        <f t="shared" si="12"/>
        <v>0.0007444444444444444</v>
      </c>
      <c r="T8" s="85">
        <f t="shared" si="13"/>
        <v>0.0007444444444444444</v>
      </c>
      <c r="U8" s="89">
        <f t="shared" si="14"/>
        <v>0.0007444444444444444</v>
      </c>
      <c r="V8" s="87">
        <f t="shared" si="15"/>
        <v>13</v>
      </c>
      <c r="W8" s="142">
        <f t="shared" si="16"/>
        <v>13</v>
      </c>
      <c r="X8" s="1"/>
    </row>
    <row r="9" spans="1:24" s="34" customFormat="1" ht="15" customHeight="1">
      <c r="A9" s="46">
        <f t="shared" si="17"/>
        <v>5</v>
      </c>
      <c r="B9" s="41" t="str">
        <f t="shared" si="0"/>
        <v>B</v>
      </c>
      <c r="C9" s="58">
        <v>9</v>
      </c>
      <c r="D9" s="37">
        <f t="shared" si="1"/>
        <v>12949</v>
      </c>
      <c r="E9" s="38" t="str">
        <f t="shared" si="2"/>
        <v>Kaiser, Michael</v>
      </c>
      <c r="F9" s="39" t="str">
        <f t="shared" si="3"/>
        <v>MSC Idarwald e.V.</v>
      </c>
      <c r="G9" s="40" t="str">
        <f t="shared" si="4"/>
        <v>Honda CRX</v>
      </c>
      <c r="H9" s="39">
        <f t="shared" si="5"/>
        <v>0</v>
      </c>
      <c r="I9" s="140">
        <f t="shared" si="6"/>
        <v>0</v>
      </c>
      <c r="J9" s="144">
        <v>0.0007292824074074073</v>
      </c>
      <c r="K9" s="73" t="s">
        <v>47</v>
      </c>
      <c r="L9" s="43">
        <f t="shared" si="7"/>
        <v>5.7875E-05</v>
      </c>
      <c r="M9" s="43">
        <f t="shared" si="8"/>
        <v>0.0007871574074074073</v>
      </c>
      <c r="N9" s="92">
        <f t="shared" si="9"/>
        <v>0.0007871574074074073</v>
      </c>
      <c r="O9" s="76">
        <v>0.0007339120370370369</v>
      </c>
      <c r="P9" s="77">
        <v>5</v>
      </c>
      <c r="Q9" s="43">
        <f t="shared" si="10"/>
        <v>5.7875E-05</v>
      </c>
      <c r="R9" s="43">
        <f t="shared" si="11"/>
        <v>0.0007917870370370369</v>
      </c>
      <c r="S9" s="88">
        <f t="shared" si="12"/>
        <v>0.0007917870370370369</v>
      </c>
      <c r="T9" s="85">
        <f t="shared" si="13"/>
        <v>0.0007871574074074073</v>
      </c>
      <c r="U9" s="89">
        <f t="shared" si="14"/>
        <v>0.0007871574074074073</v>
      </c>
      <c r="V9" s="87">
        <f t="shared" si="15"/>
        <v>10.5</v>
      </c>
      <c r="W9" s="142">
        <f t="shared" si="16"/>
        <v>10.5</v>
      </c>
      <c r="X9" s="1"/>
    </row>
    <row r="10" spans="1:24" s="34" customFormat="1" ht="15" customHeight="1">
      <c r="A10" s="46">
        <f t="shared" si="17"/>
        <v>6</v>
      </c>
      <c r="B10" s="41" t="str">
        <f t="shared" si="0"/>
        <v>B</v>
      </c>
      <c r="C10" s="58">
        <v>771</v>
      </c>
      <c r="D10" s="37">
        <f t="shared" si="1"/>
        <v>15773</v>
      </c>
      <c r="E10" s="38" t="str">
        <f t="shared" si="2"/>
        <v>Brell, Thomas</v>
      </c>
      <c r="F10" s="39" t="str">
        <f t="shared" si="3"/>
        <v>RTC Hesselberg</v>
      </c>
      <c r="G10" s="40" t="str">
        <f t="shared" si="4"/>
        <v>Honda Civic/CRX</v>
      </c>
      <c r="H10" s="39">
        <f t="shared" si="5"/>
        <v>0</v>
      </c>
      <c r="I10" s="140">
        <f t="shared" si="6"/>
        <v>0</v>
      </c>
      <c r="J10" s="72">
        <v>0.0008018518518518519</v>
      </c>
      <c r="K10" s="73"/>
      <c r="L10" s="43">
        <f t="shared" si="7"/>
        <v>0</v>
      </c>
      <c r="M10" s="43">
        <f t="shared" si="8"/>
        <v>0.0008018518518518519</v>
      </c>
      <c r="N10" s="92">
        <f t="shared" si="9"/>
        <v>0.0008018518518518519</v>
      </c>
      <c r="O10" s="76">
        <v>0.0007820601851851852</v>
      </c>
      <c r="P10" s="77">
        <v>15</v>
      </c>
      <c r="Q10" s="43">
        <f t="shared" si="10"/>
        <v>0.000173625</v>
      </c>
      <c r="R10" s="43">
        <f t="shared" si="11"/>
        <v>0.0009556851851851853</v>
      </c>
      <c r="S10" s="88">
        <f t="shared" si="12"/>
        <v>0.0009556851851851853</v>
      </c>
      <c r="T10" s="85">
        <f t="shared" si="13"/>
        <v>0.0008018518518518519</v>
      </c>
      <c r="U10" s="89">
        <f t="shared" si="14"/>
        <v>0.0008018518518518519</v>
      </c>
      <c r="V10" s="87">
        <f t="shared" si="15"/>
        <v>8</v>
      </c>
      <c r="W10" s="142">
        <f t="shared" si="16"/>
        <v>8</v>
      </c>
      <c r="X10" s="1"/>
    </row>
    <row r="11" spans="1:24" s="34" customFormat="1" ht="15" customHeight="1">
      <c r="A11" s="46">
        <f t="shared" si="17"/>
        <v>7</v>
      </c>
      <c r="B11" s="41" t="str">
        <f t="shared" si="0"/>
        <v>E</v>
      </c>
      <c r="C11" s="58">
        <v>779</v>
      </c>
      <c r="D11" s="37">
        <f t="shared" si="1"/>
        <v>20042</v>
      </c>
      <c r="E11" s="38" t="str">
        <f t="shared" si="2"/>
        <v>Schwarz, Georg</v>
      </c>
      <c r="F11" s="39" t="str">
        <f t="shared" si="3"/>
        <v>RTC Hesselberg</v>
      </c>
      <c r="G11" s="40" t="str">
        <f t="shared" si="4"/>
        <v>Honda Civic/CRX</v>
      </c>
      <c r="H11" s="39">
        <f t="shared" si="5"/>
        <v>0</v>
      </c>
      <c r="I11" s="140">
        <f t="shared" si="6"/>
        <v>0</v>
      </c>
      <c r="J11" s="72">
        <v>0.0008063657407407407</v>
      </c>
      <c r="K11" s="73" t="s">
        <v>47</v>
      </c>
      <c r="L11" s="43">
        <f t="shared" si="7"/>
        <v>5.7875E-05</v>
      </c>
      <c r="M11" s="43">
        <f t="shared" si="8"/>
        <v>0.0008642407407407407</v>
      </c>
      <c r="N11" s="92">
        <f t="shared" si="9"/>
        <v>0.0008642407407407407</v>
      </c>
      <c r="O11" s="76">
        <v>0.0007903935185185185</v>
      </c>
      <c r="P11" s="77">
        <v>10</v>
      </c>
      <c r="Q11" s="43">
        <f t="shared" si="10"/>
        <v>0.00011575</v>
      </c>
      <c r="R11" s="43">
        <f t="shared" si="11"/>
        <v>0.0009061435185185185</v>
      </c>
      <c r="S11" s="88">
        <f t="shared" si="12"/>
        <v>0.0009061435185185185</v>
      </c>
      <c r="T11" s="85">
        <f t="shared" si="13"/>
        <v>0.0008642407407407407</v>
      </c>
      <c r="U11" s="89">
        <f t="shared" si="14"/>
        <v>0.0008642407407407407</v>
      </c>
      <c r="V11" s="87">
        <f t="shared" si="15"/>
        <v>5.5</v>
      </c>
      <c r="W11" s="142">
        <f t="shared" si="16"/>
        <v>5.5</v>
      </c>
      <c r="X11" s="1"/>
    </row>
    <row r="12" spans="1:24" s="34" customFormat="1" ht="15" customHeight="1">
      <c r="A12" s="46">
        <f t="shared" si="17"/>
        <v>8</v>
      </c>
      <c r="B12" s="41" t="str">
        <f t="shared" si="0"/>
        <v>E</v>
      </c>
      <c r="C12" s="58">
        <v>94</v>
      </c>
      <c r="D12" s="37">
        <f t="shared" si="1"/>
        <v>0</v>
      </c>
      <c r="E12" s="38" t="str">
        <f t="shared" si="2"/>
        <v>Jäger, Sven</v>
      </c>
      <c r="F12" s="39">
        <f t="shared" si="3"/>
        <v>0</v>
      </c>
      <c r="G12" s="40" t="str">
        <f t="shared" si="4"/>
        <v>Opel Corsa E</v>
      </c>
      <c r="H12" s="39">
        <f t="shared" si="5"/>
        <v>0</v>
      </c>
      <c r="I12" s="140">
        <f t="shared" si="6"/>
        <v>0</v>
      </c>
      <c r="J12" s="72">
        <v>0.0008420138888888888</v>
      </c>
      <c r="K12" s="73" t="s">
        <v>162</v>
      </c>
      <c r="L12" s="43">
        <f t="shared" si="7"/>
        <v>0.0002315</v>
      </c>
      <c r="M12" s="43">
        <f t="shared" si="8"/>
        <v>0.0010735138888888888</v>
      </c>
      <c r="N12" s="92">
        <f t="shared" si="9"/>
        <v>0.0010735138888888888</v>
      </c>
      <c r="O12" s="76">
        <v>0.0008753472222222222</v>
      </c>
      <c r="P12" s="77"/>
      <c r="Q12" s="43">
        <f t="shared" si="10"/>
        <v>0</v>
      </c>
      <c r="R12" s="43">
        <f t="shared" si="11"/>
        <v>0.0008753472222222222</v>
      </c>
      <c r="S12" s="88">
        <f t="shared" si="12"/>
        <v>0.0008753472222222222</v>
      </c>
      <c r="T12" s="85">
        <f t="shared" si="13"/>
        <v>0.0008753472222222222</v>
      </c>
      <c r="U12" s="89">
        <f t="shared" si="14"/>
        <v>0.0008753472222222222</v>
      </c>
      <c r="V12" s="87">
        <f t="shared" si="15"/>
        <v>3</v>
      </c>
      <c r="W12" s="142">
        <f t="shared" si="16"/>
        <v>3</v>
      </c>
      <c r="X12" s="1"/>
    </row>
    <row r="13" spans="1:24" s="34" customFormat="1" ht="15" customHeight="1">
      <c r="A13" s="46">
        <f t="shared" si="17"/>
      </c>
      <c r="B13" s="41">
        <f t="shared" si="0"/>
      </c>
      <c r="C13" s="58"/>
      <c r="D13" s="37">
        <f t="shared" si="1"/>
      </c>
      <c r="E13" s="38">
        <f t="shared" si="2"/>
      </c>
      <c r="F13" s="39">
        <f t="shared" si="3"/>
      </c>
      <c r="G13" s="40">
        <f t="shared" si="4"/>
      </c>
      <c r="H13" s="39">
        <f t="shared" si="5"/>
      </c>
      <c r="I13" s="140">
        <f t="shared" si="6"/>
      </c>
      <c r="J13" s="72"/>
      <c r="K13" s="73"/>
      <c r="L13" s="43">
        <f t="shared" si="7"/>
        <v>0</v>
      </c>
      <c r="M13" s="43">
        <f t="shared" si="8"/>
        <v>0</v>
      </c>
      <c r="N13" s="92">
        <f t="shared" si="9"/>
      </c>
      <c r="O13" s="76"/>
      <c r="P13" s="77"/>
      <c r="Q13" s="43">
        <f t="shared" si="10"/>
        <v>0</v>
      </c>
      <c r="R13" s="43">
        <f t="shared" si="11"/>
        <v>0</v>
      </c>
      <c r="S13" s="88">
        <f t="shared" si="12"/>
      </c>
      <c r="T13" s="85">
        <f t="shared" si="13"/>
        <v>0</v>
      </c>
      <c r="U13" s="89">
        <f t="shared" si="14"/>
      </c>
      <c r="V13" s="87" t="e">
        <f t="shared" si="15"/>
        <v>#VALUE!</v>
      </c>
      <c r="W13" s="142">
        <f t="shared" si="16"/>
      </c>
      <c r="X13" s="1"/>
    </row>
    <row r="14" spans="1:24" s="34" customFormat="1" ht="15" customHeight="1">
      <c r="A14" s="46">
        <f t="shared" si="17"/>
      </c>
      <c r="B14" s="41">
        <f t="shared" si="0"/>
      </c>
      <c r="C14" s="58"/>
      <c r="D14" s="37">
        <f t="shared" si="1"/>
      </c>
      <c r="E14" s="38">
        <f t="shared" si="2"/>
      </c>
      <c r="F14" s="39">
        <f t="shared" si="3"/>
      </c>
      <c r="G14" s="40">
        <f t="shared" si="4"/>
      </c>
      <c r="H14" s="39">
        <f t="shared" si="5"/>
      </c>
      <c r="I14" s="140">
        <f t="shared" si="6"/>
      </c>
      <c r="J14" s="72"/>
      <c r="K14" s="73"/>
      <c r="L14" s="43">
        <f t="shared" si="7"/>
        <v>0</v>
      </c>
      <c r="M14" s="43">
        <f t="shared" si="8"/>
        <v>0</v>
      </c>
      <c r="N14" s="92">
        <f t="shared" si="9"/>
      </c>
      <c r="O14" s="76"/>
      <c r="P14" s="77"/>
      <c r="Q14" s="43">
        <f t="shared" si="10"/>
        <v>0</v>
      </c>
      <c r="R14" s="43">
        <f t="shared" si="11"/>
        <v>0</v>
      </c>
      <c r="S14" s="88">
        <f t="shared" si="12"/>
      </c>
      <c r="T14" s="85">
        <f t="shared" si="13"/>
        <v>0</v>
      </c>
      <c r="U14" s="89">
        <f t="shared" si="14"/>
      </c>
      <c r="V14" s="87" t="e">
        <f t="shared" si="15"/>
        <v>#VALUE!</v>
      </c>
      <c r="W14" s="142">
        <f t="shared" si="16"/>
      </c>
      <c r="X14" s="1"/>
    </row>
    <row r="15" spans="1:24" s="34" customFormat="1" ht="15" customHeight="1">
      <c r="A15" s="46">
        <f t="shared" si="17"/>
      </c>
      <c r="B15" s="41">
        <f t="shared" si="0"/>
      </c>
      <c r="C15" s="58"/>
      <c r="D15" s="37">
        <f t="shared" si="1"/>
      </c>
      <c r="E15" s="38">
        <f t="shared" si="2"/>
      </c>
      <c r="F15" s="39">
        <f t="shared" si="3"/>
      </c>
      <c r="G15" s="40">
        <f t="shared" si="4"/>
      </c>
      <c r="H15" s="39">
        <f t="shared" si="5"/>
      </c>
      <c r="I15" s="140">
        <f t="shared" si="6"/>
      </c>
      <c r="J15" s="72"/>
      <c r="K15" s="73"/>
      <c r="L15" s="43">
        <f t="shared" si="7"/>
        <v>0</v>
      </c>
      <c r="M15" s="43">
        <f t="shared" si="8"/>
        <v>0</v>
      </c>
      <c r="N15" s="92">
        <f t="shared" si="9"/>
      </c>
      <c r="O15" s="76"/>
      <c r="P15" s="77"/>
      <c r="Q15" s="43">
        <f t="shared" si="10"/>
        <v>0</v>
      </c>
      <c r="R15" s="43">
        <f t="shared" si="11"/>
        <v>0</v>
      </c>
      <c r="S15" s="88">
        <f t="shared" si="12"/>
      </c>
      <c r="T15" s="85">
        <f t="shared" si="13"/>
        <v>0</v>
      </c>
      <c r="U15" s="89">
        <f t="shared" si="14"/>
      </c>
      <c r="V15" s="87" t="e">
        <f t="shared" si="15"/>
        <v>#VALUE!</v>
      </c>
      <c r="W15" s="142">
        <f t="shared" si="16"/>
      </c>
      <c r="X15" s="1"/>
    </row>
    <row r="16" spans="1:24" s="34" customFormat="1" ht="15" customHeight="1">
      <c r="A16" s="46">
        <f t="shared" si="17"/>
      </c>
      <c r="B16" s="41">
        <f t="shared" si="0"/>
      </c>
      <c r="C16" s="58"/>
      <c r="D16" s="37">
        <f t="shared" si="1"/>
      </c>
      <c r="E16" s="38">
        <f t="shared" si="2"/>
      </c>
      <c r="F16" s="39">
        <f t="shared" si="3"/>
      </c>
      <c r="G16" s="40">
        <f t="shared" si="4"/>
      </c>
      <c r="H16" s="39">
        <f t="shared" si="5"/>
      </c>
      <c r="I16" s="140">
        <f t="shared" si="6"/>
      </c>
      <c r="J16" s="72"/>
      <c r="K16" s="73"/>
      <c r="L16" s="43">
        <f t="shared" si="7"/>
        <v>0</v>
      </c>
      <c r="M16" s="43">
        <f t="shared" si="8"/>
        <v>0</v>
      </c>
      <c r="N16" s="92">
        <f t="shared" si="9"/>
      </c>
      <c r="O16" s="76"/>
      <c r="P16" s="77"/>
      <c r="Q16" s="43">
        <f t="shared" si="10"/>
        <v>0</v>
      </c>
      <c r="R16" s="43">
        <f t="shared" si="11"/>
        <v>0</v>
      </c>
      <c r="S16" s="88">
        <f t="shared" si="12"/>
      </c>
      <c r="T16" s="85">
        <f t="shared" si="13"/>
        <v>0</v>
      </c>
      <c r="U16" s="89">
        <f t="shared" si="14"/>
      </c>
      <c r="V16" s="87" t="e">
        <f t="shared" si="15"/>
        <v>#VALUE!</v>
      </c>
      <c r="W16" s="142">
        <f t="shared" si="16"/>
      </c>
      <c r="X16" s="1"/>
    </row>
    <row r="17" spans="1:24" s="34" customFormat="1" ht="15" customHeight="1">
      <c r="A17" s="46">
        <f t="shared" si="17"/>
      </c>
      <c r="B17" s="41">
        <f t="shared" si="0"/>
      </c>
      <c r="C17" s="58"/>
      <c r="D17" s="37">
        <f t="shared" si="1"/>
      </c>
      <c r="E17" s="38">
        <f t="shared" si="2"/>
      </c>
      <c r="F17" s="39">
        <f t="shared" si="3"/>
      </c>
      <c r="G17" s="40">
        <f t="shared" si="4"/>
      </c>
      <c r="H17" s="39">
        <f t="shared" si="5"/>
      </c>
      <c r="I17" s="140">
        <f t="shared" si="6"/>
      </c>
      <c r="J17" s="72"/>
      <c r="K17" s="73"/>
      <c r="L17" s="43">
        <f t="shared" si="7"/>
        <v>0</v>
      </c>
      <c r="M17" s="43">
        <f t="shared" si="8"/>
        <v>0</v>
      </c>
      <c r="N17" s="92">
        <f t="shared" si="9"/>
      </c>
      <c r="O17" s="76"/>
      <c r="P17" s="77"/>
      <c r="Q17" s="43">
        <f t="shared" si="10"/>
        <v>0</v>
      </c>
      <c r="R17" s="43">
        <f t="shared" si="11"/>
        <v>0</v>
      </c>
      <c r="S17" s="88">
        <f t="shared" si="12"/>
      </c>
      <c r="T17" s="85">
        <f t="shared" si="13"/>
        <v>0</v>
      </c>
      <c r="U17" s="89">
        <f t="shared" si="14"/>
      </c>
      <c r="V17" s="87" t="e">
        <f t="shared" si="15"/>
        <v>#VALUE!</v>
      </c>
      <c r="W17" s="142">
        <f t="shared" si="16"/>
      </c>
      <c r="X17" s="1"/>
    </row>
    <row r="18" spans="1:24" s="34" customFormat="1" ht="15" customHeight="1">
      <c r="A18" s="46">
        <f t="shared" si="17"/>
      </c>
      <c r="B18" s="41">
        <f t="shared" si="0"/>
      </c>
      <c r="C18" s="58"/>
      <c r="D18" s="37">
        <f t="shared" si="1"/>
      </c>
      <c r="E18" s="38">
        <f t="shared" si="2"/>
      </c>
      <c r="F18" s="39">
        <f t="shared" si="3"/>
      </c>
      <c r="G18" s="40">
        <f t="shared" si="4"/>
      </c>
      <c r="H18" s="39">
        <f t="shared" si="5"/>
      </c>
      <c r="I18" s="140">
        <f t="shared" si="6"/>
      </c>
      <c r="J18" s="72"/>
      <c r="K18" s="73"/>
      <c r="L18" s="43">
        <f t="shared" si="7"/>
        <v>0</v>
      </c>
      <c r="M18" s="43">
        <f t="shared" si="8"/>
        <v>0</v>
      </c>
      <c r="N18" s="92">
        <f t="shared" si="9"/>
      </c>
      <c r="O18" s="76"/>
      <c r="P18" s="77"/>
      <c r="Q18" s="43">
        <f t="shared" si="10"/>
        <v>0</v>
      </c>
      <c r="R18" s="43">
        <f t="shared" si="11"/>
        <v>0</v>
      </c>
      <c r="S18" s="88">
        <f t="shared" si="12"/>
      </c>
      <c r="T18" s="85">
        <f t="shared" si="13"/>
        <v>0</v>
      </c>
      <c r="U18" s="89">
        <f t="shared" si="14"/>
      </c>
      <c r="V18" s="87" t="e">
        <f t="shared" si="15"/>
        <v>#VALUE!</v>
      </c>
      <c r="W18" s="142">
        <f t="shared" si="16"/>
      </c>
      <c r="X18" s="1"/>
    </row>
    <row r="19" spans="1:24" s="34" customFormat="1" ht="15" customHeight="1">
      <c r="A19" s="46">
        <f t="shared" si="17"/>
      </c>
      <c r="B19" s="41">
        <f t="shared" si="0"/>
      </c>
      <c r="C19" s="58"/>
      <c r="D19" s="37">
        <f t="shared" si="1"/>
      </c>
      <c r="E19" s="38">
        <f t="shared" si="2"/>
      </c>
      <c r="F19" s="39">
        <f t="shared" si="3"/>
      </c>
      <c r="G19" s="40">
        <f t="shared" si="4"/>
      </c>
      <c r="H19" s="39">
        <f t="shared" si="5"/>
      </c>
      <c r="I19" s="140">
        <f t="shared" si="6"/>
      </c>
      <c r="J19" s="72"/>
      <c r="K19" s="73"/>
      <c r="L19" s="43">
        <f t="shared" si="7"/>
        <v>0</v>
      </c>
      <c r="M19" s="43">
        <f t="shared" si="8"/>
        <v>0</v>
      </c>
      <c r="N19" s="92">
        <f t="shared" si="9"/>
      </c>
      <c r="O19" s="76"/>
      <c r="P19" s="77"/>
      <c r="Q19" s="43">
        <f t="shared" si="10"/>
        <v>0</v>
      </c>
      <c r="R19" s="43">
        <f t="shared" si="11"/>
        <v>0</v>
      </c>
      <c r="S19" s="88">
        <f t="shared" si="12"/>
      </c>
      <c r="T19" s="85">
        <f t="shared" si="13"/>
        <v>0</v>
      </c>
      <c r="U19" s="89">
        <f t="shared" si="14"/>
      </c>
      <c r="V19" s="87" t="e">
        <f t="shared" si="15"/>
        <v>#VALUE!</v>
      </c>
      <c r="W19" s="142">
        <f t="shared" si="16"/>
      </c>
      <c r="X19" s="1"/>
    </row>
    <row r="20" spans="1:24" s="34" customFormat="1" ht="15" customHeight="1">
      <c r="A20" s="46">
        <f t="shared" si="17"/>
      </c>
      <c r="B20" s="41">
        <f t="shared" si="0"/>
      </c>
      <c r="C20" s="58"/>
      <c r="D20" s="37">
        <f t="shared" si="1"/>
      </c>
      <c r="E20" s="38">
        <f t="shared" si="2"/>
      </c>
      <c r="F20" s="39">
        <f t="shared" si="3"/>
      </c>
      <c r="G20" s="40">
        <f t="shared" si="4"/>
      </c>
      <c r="H20" s="39">
        <f t="shared" si="5"/>
      </c>
      <c r="I20" s="140">
        <f t="shared" si="6"/>
      </c>
      <c r="J20" s="72"/>
      <c r="K20" s="73"/>
      <c r="L20" s="43">
        <f t="shared" si="7"/>
        <v>0</v>
      </c>
      <c r="M20" s="43">
        <f t="shared" si="8"/>
        <v>0</v>
      </c>
      <c r="N20" s="92">
        <f t="shared" si="9"/>
      </c>
      <c r="O20" s="76"/>
      <c r="P20" s="77"/>
      <c r="Q20" s="43">
        <f t="shared" si="10"/>
        <v>0</v>
      </c>
      <c r="R20" s="43">
        <f t="shared" si="11"/>
        <v>0</v>
      </c>
      <c r="S20" s="88">
        <f t="shared" si="12"/>
      </c>
      <c r="T20" s="85">
        <f t="shared" si="13"/>
        <v>0</v>
      </c>
      <c r="U20" s="89">
        <f t="shared" si="14"/>
      </c>
      <c r="V20" s="87" t="e">
        <f t="shared" si="15"/>
        <v>#VALUE!</v>
      </c>
      <c r="W20" s="142">
        <f t="shared" si="16"/>
      </c>
      <c r="X20" s="1"/>
    </row>
    <row r="21" spans="1:24" s="34" customFormat="1" ht="15" customHeight="1">
      <c r="A21" s="46">
        <f t="shared" si="17"/>
      </c>
      <c r="B21" s="41">
        <f t="shared" si="0"/>
      </c>
      <c r="C21" s="58"/>
      <c r="D21" s="37">
        <f t="shared" si="1"/>
      </c>
      <c r="E21" s="38">
        <f t="shared" si="2"/>
      </c>
      <c r="F21" s="39">
        <f t="shared" si="3"/>
      </c>
      <c r="G21" s="40">
        <f t="shared" si="4"/>
      </c>
      <c r="H21" s="39">
        <f t="shared" si="5"/>
      </c>
      <c r="I21" s="140">
        <f t="shared" si="6"/>
      </c>
      <c r="J21" s="72"/>
      <c r="K21" s="73"/>
      <c r="L21" s="43">
        <f t="shared" si="7"/>
        <v>0</v>
      </c>
      <c r="M21" s="43">
        <f t="shared" si="8"/>
        <v>0</v>
      </c>
      <c r="N21" s="92">
        <f t="shared" si="9"/>
      </c>
      <c r="O21" s="76"/>
      <c r="P21" s="77"/>
      <c r="Q21" s="43">
        <f t="shared" si="10"/>
        <v>0</v>
      </c>
      <c r="R21" s="43">
        <f t="shared" si="11"/>
        <v>0</v>
      </c>
      <c r="S21" s="88">
        <f t="shared" si="12"/>
      </c>
      <c r="T21" s="85">
        <f t="shared" si="13"/>
        <v>0</v>
      </c>
      <c r="U21" s="89">
        <f t="shared" si="14"/>
      </c>
      <c r="V21" s="87" t="e">
        <f t="shared" si="15"/>
        <v>#VALUE!</v>
      </c>
      <c r="W21" s="142">
        <f t="shared" si="16"/>
      </c>
      <c r="X21" s="1"/>
    </row>
    <row r="22" spans="1:24" s="34" customFormat="1" ht="15" customHeight="1">
      <c r="A22" s="46">
        <f t="shared" si="17"/>
      </c>
      <c r="B22" s="41">
        <f t="shared" si="0"/>
      </c>
      <c r="C22" s="58"/>
      <c r="D22" s="37">
        <f t="shared" si="1"/>
      </c>
      <c r="E22" s="38">
        <f t="shared" si="2"/>
      </c>
      <c r="F22" s="39">
        <f t="shared" si="3"/>
      </c>
      <c r="G22" s="40">
        <f t="shared" si="4"/>
      </c>
      <c r="H22" s="39">
        <f t="shared" si="5"/>
      </c>
      <c r="I22" s="140">
        <f t="shared" si="6"/>
      </c>
      <c r="J22" s="72"/>
      <c r="K22" s="73"/>
      <c r="L22" s="43">
        <f t="shared" si="7"/>
        <v>0</v>
      </c>
      <c r="M22" s="43">
        <f t="shared" si="8"/>
        <v>0</v>
      </c>
      <c r="N22" s="92">
        <f t="shared" si="9"/>
      </c>
      <c r="O22" s="76"/>
      <c r="P22" s="77"/>
      <c r="Q22" s="43">
        <f t="shared" si="10"/>
        <v>0</v>
      </c>
      <c r="R22" s="43">
        <f t="shared" si="11"/>
        <v>0</v>
      </c>
      <c r="S22" s="88">
        <f t="shared" si="12"/>
      </c>
      <c r="T22" s="85">
        <f t="shared" si="13"/>
        <v>0</v>
      </c>
      <c r="U22" s="89">
        <f t="shared" si="14"/>
      </c>
      <c r="V22" s="87" t="e">
        <f t="shared" si="15"/>
        <v>#VALUE!</v>
      </c>
      <c r="W22" s="142">
        <f t="shared" si="16"/>
      </c>
      <c r="X22" s="1"/>
    </row>
    <row r="23" spans="1:24" s="34" customFormat="1" ht="15" customHeight="1">
      <c r="A23" s="46">
        <f t="shared" si="17"/>
      </c>
      <c r="B23" s="41">
        <f t="shared" si="0"/>
      </c>
      <c r="C23" s="58"/>
      <c r="D23" s="37">
        <f t="shared" si="1"/>
      </c>
      <c r="E23" s="38">
        <f t="shared" si="2"/>
      </c>
      <c r="F23" s="39">
        <f t="shared" si="3"/>
      </c>
      <c r="G23" s="40">
        <f t="shared" si="4"/>
      </c>
      <c r="H23" s="39">
        <f t="shared" si="5"/>
      </c>
      <c r="I23" s="140">
        <f t="shared" si="6"/>
      </c>
      <c r="J23" s="72"/>
      <c r="K23" s="73"/>
      <c r="L23" s="43">
        <f t="shared" si="7"/>
        <v>0</v>
      </c>
      <c r="M23" s="43">
        <f t="shared" si="8"/>
        <v>0</v>
      </c>
      <c r="N23" s="92">
        <f t="shared" si="9"/>
      </c>
      <c r="O23" s="76"/>
      <c r="P23" s="77"/>
      <c r="Q23" s="43">
        <f t="shared" si="10"/>
        <v>0</v>
      </c>
      <c r="R23" s="43">
        <f t="shared" si="11"/>
        <v>0</v>
      </c>
      <c r="S23" s="88">
        <f t="shared" si="12"/>
      </c>
      <c r="T23" s="85">
        <f t="shared" si="13"/>
        <v>0</v>
      </c>
      <c r="U23" s="89">
        <f t="shared" si="14"/>
      </c>
      <c r="V23" s="87" t="e">
        <f t="shared" si="15"/>
        <v>#VALUE!</v>
      </c>
      <c r="W23" s="142">
        <f t="shared" si="16"/>
      </c>
      <c r="X23" s="1"/>
    </row>
    <row r="24" spans="1:24" s="34" customFormat="1" ht="15" customHeight="1">
      <c r="A24" s="46">
        <f t="shared" si="17"/>
      </c>
      <c r="B24" s="41">
        <f t="shared" si="0"/>
      </c>
      <c r="C24" s="58"/>
      <c r="D24" s="37">
        <f t="shared" si="1"/>
      </c>
      <c r="E24" s="38">
        <f t="shared" si="2"/>
      </c>
      <c r="F24" s="39">
        <f t="shared" si="3"/>
      </c>
      <c r="G24" s="40">
        <f t="shared" si="4"/>
      </c>
      <c r="H24" s="39">
        <f t="shared" si="5"/>
      </c>
      <c r="I24" s="140">
        <f t="shared" si="6"/>
      </c>
      <c r="J24" s="72"/>
      <c r="K24" s="73"/>
      <c r="L24" s="43">
        <f t="shared" si="7"/>
        <v>0</v>
      </c>
      <c r="M24" s="43">
        <f t="shared" si="8"/>
        <v>0</v>
      </c>
      <c r="N24" s="92">
        <f t="shared" si="9"/>
      </c>
      <c r="O24" s="76"/>
      <c r="P24" s="77"/>
      <c r="Q24" s="43">
        <f t="shared" si="10"/>
        <v>0</v>
      </c>
      <c r="R24" s="43">
        <f t="shared" si="11"/>
        <v>0</v>
      </c>
      <c r="S24" s="88">
        <f t="shared" si="12"/>
      </c>
      <c r="T24" s="85">
        <f t="shared" si="13"/>
        <v>0</v>
      </c>
      <c r="U24" s="89">
        <f t="shared" si="14"/>
      </c>
      <c r="V24" s="87" t="e">
        <f t="shared" si="15"/>
        <v>#VALUE!</v>
      </c>
      <c r="W24" s="142">
        <f t="shared" si="16"/>
      </c>
      <c r="X24" s="1"/>
    </row>
    <row r="25" spans="1:24" s="34" customFormat="1" ht="15" customHeight="1">
      <c r="A25" s="46">
        <f t="shared" si="17"/>
      </c>
      <c r="B25" s="41">
        <f t="shared" si="0"/>
      </c>
      <c r="C25" s="58"/>
      <c r="D25" s="37">
        <f t="shared" si="1"/>
      </c>
      <c r="E25" s="38">
        <f t="shared" si="2"/>
      </c>
      <c r="F25" s="39">
        <f t="shared" si="3"/>
      </c>
      <c r="G25" s="40">
        <f t="shared" si="4"/>
      </c>
      <c r="H25" s="39">
        <f t="shared" si="5"/>
      </c>
      <c r="I25" s="140">
        <f t="shared" si="6"/>
      </c>
      <c r="J25" s="72"/>
      <c r="K25" s="73"/>
      <c r="L25" s="43">
        <f t="shared" si="7"/>
        <v>0</v>
      </c>
      <c r="M25" s="43">
        <f t="shared" si="8"/>
        <v>0</v>
      </c>
      <c r="N25" s="92">
        <f t="shared" si="9"/>
      </c>
      <c r="O25" s="76"/>
      <c r="P25" s="77"/>
      <c r="Q25" s="43">
        <f t="shared" si="10"/>
        <v>0</v>
      </c>
      <c r="R25" s="43">
        <f t="shared" si="11"/>
        <v>0</v>
      </c>
      <c r="S25" s="88">
        <f t="shared" si="12"/>
      </c>
      <c r="T25" s="85">
        <f t="shared" si="13"/>
        <v>0</v>
      </c>
      <c r="U25" s="89">
        <f t="shared" si="14"/>
      </c>
      <c r="V25" s="87" t="e">
        <f t="shared" si="15"/>
        <v>#VALUE!</v>
      </c>
      <c r="W25" s="142">
        <f t="shared" si="16"/>
      </c>
      <c r="X25" s="1"/>
    </row>
    <row r="26" spans="1:24" s="34" customFormat="1" ht="15" customHeight="1">
      <c r="A26" s="46">
        <f t="shared" si="17"/>
      </c>
      <c r="B26" s="41">
        <f t="shared" si="0"/>
      </c>
      <c r="C26" s="58"/>
      <c r="D26" s="37">
        <f t="shared" si="1"/>
      </c>
      <c r="E26" s="38">
        <f t="shared" si="2"/>
      </c>
      <c r="F26" s="39">
        <f t="shared" si="3"/>
      </c>
      <c r="G26" s="40">
        <f t="shared" si="4"/>
      </c>
      <c r="H26" s="39">
        <f t="shared" si="5"/>
      </c>
      <c r="I26" s="140">
        <f t="shared" si="6"/>
      </c>
      <c r="J26" s="72"/>
      <c r="K26" s="73"/>
      <c r="L26" s="43">
        <f t="shared" si="7"/>
        <v>0</v>
      </c>
      <c r="M26" s="43">
        <f t="shared" si="8"/>
        <v>0</v>
      </c>
      <c r="N26" s="92">
        <f t="shared" si="9"/>
      </c>
      <c r="O26" s="76"/>
      <c r="P26" s="77"/>
      <c r="Q26" s="43">
        <f t="shared" si="10"/>
        <v>0</v>
      </c>
      <c r="R26" s="43">
        <f t="shared" si="11"/>
        <v>0</v>
      </c>
      <c r="S26" s="88">
        <f t="shared" si="12"/>
      </c>
      <c r="T26" s="85">
        <f t="shared" si="13"/>
        <v>0</v>
      </c>
      <c r="U26" s="89">
        <f t="shared" si="14"/>
      </c>
      <c r="V26" s="87" t="e">
        <f t="shared" si="15"/>
        <v>#VALUE!</v>
      </c>
      <c r="W26" s="142">
        <f t="shared" si="16"/>
      </c>
      <c r="X26" s="1"/>
    </row>
    <row r="27" spans="1:24" s="34" customFormat="1" ht="15" customHeight="1">
      <c r="A27" s="46">
        <f t="shared" si="17"/>
      </c>
      <c r="B27" s="41">
        <f t="shared" si="0"/>
      </c>
      <c r="C27" s="58"/>
      <c r="D27" s="37">
        <f t="shared" si="1"/>
      </c>
      <c r="E27" s="38">
        <f t="shared" si="2"/>
      </c>
      <c r="F27" s="39">
        <f t="shared" si="3"/>
      </c>
      <c r="G27" s="40">
        <f t="shared" si="4"/>
      </c>
      <c r="H27" s="39">
        <f t="shared" si="5"/>
      </c>
      <c r="I27" s="140">
        <f t="shared" si="6"/>
      </c>
      <c r="J27" s="72"/>
      <c r="K27" s="73"/>
      <c r="L27" s="43">
        <f t="shared" si="7"/>
        <v>0</v>
      </c>
      <c r="M27" s="43">
        <f t="shared" si="8"/>
        <v>0</v>
      </c>
      <c r="N27" s="92">
        <f t="shared" si="9"/>
      </c>
      <c r="O27" s="76"/>
      <c r="P27" s="77"/>
      <c r="Q27" s="43">
        <f t="shared" si="10"/>
        <v>0</v>
      </c>
      <c r="R27" s="43">
        <f t="shared" si="11"/>
        <v>0</v>
      </c>
      <c r="S27" s="88">
        <f t="shared" si="12"/>
      </c>
      <c r="T27" s="85">
        <f t="shared" si="13"/>
        <v>0</v>
      </c>
      <c r="U27" s="89">
        <f t="shared" si="14"/>
      </c>
      <c r="V27" s="87" t="e">
        <f t="shared" si="15"/>
        <v>#VALUE!</v>
      </c>
      <c r="W27" s="142">
        <f t="shared" si="16"/>
      </c>
      <c r="X27" s="1"/>
    </row>
    <row r="28" spans="1:24" s="34" customFormat="1" ht="15" customHeight="1">
      <c r="A28" s="46">
        <f t="shared" si="17"/>
      </c>
      <c r="B28" s="41">
        <f t="shared" si="0"/>
      </c>
      <c r="C28" s="58"/>
      <c r="D28" s="37">
        <f t="shared" si="1"/>
      </c>
      <c r="E28" s="38">
        <f t="shared" si="2"/>
      </c>
      <c r="F28" s="39">
        <f t="shared" si="3"/>
      </c>
      <c r="G28" s="40">
        <f t="shared" si="4"/>
      </c>
      <c r="H28" s="39">
        <f t="shared" si="5"/>
      </c>
      <c r="I28" s="140">
        <f t="shared" si="6"/>
      </c>
      <c r="J28" s="72"/>
      <c r="K28" s="73"/>
      <c r="L28" s="43">
        <f t="shared" si="7"/>
        <v>0</v>
      </c>
      <c r="M28" s="43">
        <f t="shared" si="8"/>
        <v>0</v>
      </c>
      <c r="N28" s="92">
        <f t="shared" si="9"/>
      </c>
      <c r="O28" s="76"/>
      <c r="P28" s="77"/>
      <c r="Q28" s="43">
        <f t="shared" si="10"/>
        <v>0</v>
      </c>
      <c r="R28" s="43">
        <f t="shared" si="11"/>
        <v>0</v>
      </c>
      <c r="S28" s="88">
        <f t="shared" si="12"/>
      </c>
      <c r="T28" s="85">
        <f t="shared" si="13"/>
        <v>0</v>
      </c>
      <c r="U28" s="89">
        <f t="shared" si="14"/>
      </c>
      <c r="V28" s="87" t="e">
        <f t="shared" si="15"/>
        <v>#VALUE!</v>
      </c>
      <c r="W28" s="142">
        <f t="shared" si="16"/>
      </c>
      <c r="X28" s="1"/>
    </row>
    <row r="29" spans="1:24" s="34" customFormat="1" ht="15" customHeight="1">
      <c r="A29" s="46">
        <f t="shared" si="17"/>
      </c>
      <c r="B29" s="41">
        <f t="shared" si="0"/>
      </c>
      <c r="C29" s="58"/>
      <c r="D29" s="37">
        <f t="shared" si="1"/>
      </c>
      <c r="E29" s="38">
        <f t="shared" si="2"/>
      </c>
      <c r="F29" s="39">
        <f t="shared" si="3"/>
      </c>
      <c r="G29" s="40">
        <f t="shared" si="4"/>
      </c>
      <c r="H29" s="39">
        <f t="shared" si="5"/>
      </c>
      <c r="I29" s="140">
        <f t="shared" si="6"/>
      </c>
      <c r="J29" s="72"/>
      <c r="K29" s="73"/>
      <c r="L29" s="43">
        <f t="shared" si="7"/>
        <v>0</v>
      </c>
      <c r="M29" s="43">
        <f t="shared" si="8"/>
        <v>0</v>
      </c>
      <c r="N29" s="92">
        <f t="shared" si="9"/>
      </c>
      <c r="O29" s="76"/>
      <c r="P29" s="77"/>
      <c r="Q29" s="43">
        <f t="shared" si="10"/>
        <v>0</v>
      </c>
      <c r="R29" s="43">
        <f t="shared" si="11"/>
        <v>0</v>
      </c>
      <c r="S29" s="88">
        <f t="shared" si="12"/>
      </c>
      <c r="T29" s="85">
        <f t="shared" si="13"/>
        <v>0</v>
      </c>
      <c r="U29" s="89">
        <f t="shared" si="14"/>
      </c>
      <c r="V29" s="87" t="e">
        <f t="shared" si="15"/>
        <v>#VALUE!</v>
      </c>
      <c r="W29" s="142">
        <f t="shared" si="16"/>
      </c>
      <c r="X29" s="1"/>
    </row>
    <row r="30" spans="1:24" s="34" customFormat="1" ht="15" customHeight="1">
      <c r="A30" s="46">
        <f t="shared" si="17"/>
      </c>
      <c r="B30" s="41">
        <f t="shared" si="0"/>
      </c>
      <c r="C30" s="58"/>
      <c r="D30" s="37">
        <f t="shared" si="1"/>
      </c>
      <c r="E30" s="38">
        <f t="shared" si="2"/>
      </c>
      <c r="F30" s="39">
        <f t="shared" si="3"/>
      </c>
      <c r="G30" s="40">
        <f t="shared" si="4"/>
      </c>
      <c r="H30" s="39">
        <f t="shared" si="5"/>
      </c>
      <c r="I30" s="140">
        <f t="shared" si="6"/>
      </c>
      <c r="J30" s="72"/>
      <c r="K30" s="73"/>
      <c r="L30" s="43">
        <f t="shared" si="7"/>
        <v>0</v>
      </c>
      <c r="M30" s="43">
        <f t="shared" si="8"/>
        <v>0</v>
      </c>
      <c r="N30" s="92">
        <f t="shared" si="9"/>
      </c>
      <c r="O30" s="76"/>
      <c r="P30" s="77"/>
      <c r="Q30" s="43">
        <f t="shared" si="10"/>
        <v>0</v>
      </c>
      <c r="R30" s="43">
        <f t="shared" si="11"/>
        <v>0</v>
      </c>
      <c r="S30" s="88">
        <f t="shared" si="12"/>
      </c>
      <c r="T30" s="85">
        <f t="shared" si="13"/>
        <v>0</v>
      </c>
      <c r="U30" s="89">
        <f t="shared" si="14"/>
      </c>
      <c r="V30" s="87" t="e">
        <f t="shared" si="15"/>
        <v>#VALUE!</v>
      </c>
      <c r="W30" s="142">
        <f t="shared" si="16"/>
      </c>
      <c r="X30" s="1"/>
    </row>
    <row r="31" spans="1:24" s="34" customFormat="1" ht="15" customHeight="1">
      <c r="A31" s="46">
        <f t="shared" si="17"/>
      </c>
      <c r="B31" s="41">
        <f t="shared" si="0"/>
      </c>
      <c r="C31" s="58"/>
      <c r="D31" s="37">
        <f t="shared" si="1"/>
      </c>
      <c r="E31" s="38">
        <f t="shared" si="2"/>
      </c>
      <c r="F31" s="39">
        <f t="shared" si="3"/>
      </c>
      <c r="G31" s="40">
        <f t="shared" si="4"/>
      </c>
      <c r="H31" s="39">
        <f t="shared" si="5"/>
      </c>
      <c r="I31" s="140">
        <f t="shared" si="6"/>
      </c>
      <c r="J31" s="72"/>
      <c r="K31" s="73"/>
      <c r="L31" s="43">
        <f t="shared" si="7"/>
        <v>0</v>
      </c>
      <c r="M31" s="43">
        <f t="shared" si="8"/>
        <v>0</v>
      </c>
      <c r="N31" s="92">
        <f t="shared" si="9"/>
      </c>
      <c r="O31" s="76"/>
      <c r="P31" s="77"/>
      <c r="Q31" s="43">
        <f t="shared" si="10"/>
        <v>0</v>
      </c>
      <c r="R31" s="43">
        <f t="shared" si="11"/>
        <v>0</v>
      </c>
      <c r="S31" s="88">
        <f t="shared" si="12"/>
      </c>
      <c r="T31" s="85">
        <f t="shared" si="13"/>
        <v>0</v>
      </c>
      <c r="U31" s="89">
        <f t="shared" si="14"/>
      </c>
      <c r="V31" s="87" t="e">
        <f t="shared" si="15"/>
        <v>#VALUE!</v>
      </c>
      <c r="W31" s="142">
        <f t="shared" si="16"/>
      </c>
      <c r="X31" s="1"/>
    </row>
    <row r="32" spans="1:24" s="34" customFormat="1" ht="15" customHeight="1">
      <c r="A32" s="46">
        <f t="shared" si="17"/>
      </c>
      <c r="B32" s="41">
        <f t="shared" si="0"/>
      </c>
      <c r="C32" s="58"/>
      <c r="D32" s="37">
        <f t="shared" si="1"/>
      </c>
      <c r="E32" s="38">
        <f t="shared" si="2"/>
      </c>
      <c r="F32" s="39">
        <f t="shared" si="3"/>
      </c>
      <c r="G32" s="40">
        <f t="shared" si="4"/>
      </c>
      <c r="H32" s="39">
        <f t="shared" si="5"/>
      </c>
      <c r="I32" s="140">
        <f t="shared" si="6"/>
      </c>
      <c r="J32" s="72"/>
      <c r="K32" s="73"/>
      <c r="L32" s="43">
        <f t="shared" si="7"/>
        <v>0</v>
      </c>
      <c r="M32" s="43">
        <f t="shared" si="8"/>
        <v>0</v>
      </c>
      <c r="N32" s="92">
        <f t="shared" si="9"/>
      </c>
      <c r="O32" s="76"/>
      <c r="P32" s="77"/>
      <c r="Q32" s="43">
        <f t="shared" si="10"/>
        <v>0</v>
      </c>
      <c r="R32" s="43">
        <f t="shared" si="11"/>
        <v>0</v>
      </c>
      <c r="S32" s="88">
        <f t="shared" si="12"/>
      </c>
      <c r="T32" s="85">
        <f t="shared" si="13"/>
        <v>0</v>
      </c>
      <c r="U32" s="89">
        <f t="shared" si="14"/>
      </c>
      <c r="V32" s="87" t="e">
        <f t="shared" si="15"/>
        <v>#VALUE!</v>
      </c>
      <c r="W32" s="142">
        <f t="shared" si="16"/>
      </c>
      <c r="X32" s="1"/>
    </row>
    <row r="33" spans="1:24" s="34" customFormat="1" ht="15" customHeight="1">
      <c r="A33" s="46">
        <f t="shared" si="17"/>
      </c>
      <c r="B33" s="41">
        <f t="shared" si="0"/>
      </c>
      <c r="C33" s="58"/>
      <c r="D33" s="37">
        <f t="shared" si="1"/>
      </c>
      <c r="E33" s="38">
        <f t="shared" si="2"/>
      </c>
      <c r="F33" s="39">
        <f t="shared" si="3"/>
      </c>
      <c r="G33" s="40">
        <f t="shared" si="4"/>
      </c>
      <c r="H33" s="39">
        <f t="shared" si="5"/>
      </c>
      <c r="I33" s="140">
        <f t="shared" si="6"/>
      </c>
      <c r="J33" s="72"/>
      <c r="K33" s="73"/>
      <c r="L33" s="43">
        <f t="shared" si="7"/>
        <v>0</v>
      </c>
      <c r="M33" s="43">
        <f t="shared" si="8"/>
        <v>0</v>
      </c>
      <c r="N33" s="92">
        <f t="shared" si="9"/>
      </c>
      <c r="O33" s="76"/>
      <c r="P33" s="77"/>
      <c r="Q33" s="43">
        <f t="shared" si="10"/>
        <v>0</v>
      </c>
      <c r="R33" s="43">
        <f t="shared" si="11"/>
        <v>0</v>
      </c>
      <c r="S33" s="88">
        <f t="shared" si="12"/>
      </c>
      <c r="T33" s="85">
        <f t="shared" si="13"/>
        <v>0</v>
      </c>
      <c r="U33" s="89">
        <f t="shared" si="14"/>
      </c>
      <c r="V33" s="87" t="e">
        <f t="shared" si="15"/>
        <v>#VALUE!</v>
      </c>
      <c r="W33" s="142">
        <f t="shared" si="16"/>
      </c>
      <c r="X33" s="1"/>
    </row>
    <row r="34" spans="1:24" s="34" customFormat="1" ht="15" customHeight="1" thickBot="1">
      <c r="A34" s="121">
        <f>IF(ISBLANK(C34),"",#REF!+1)</f>
      </c>
      <c r="B34" s="122">
        <f t="shared" si="0"/>
      </c>
      <c r="C34" s="123"/>
      <c r="D34" s="124">
        <f t="shared" si="1"/>
      </c>
      <c r="E34" s="125">
        <f t="shared" si="2"/>
      </c>
      <c r="F34" s="126">
        <f t="shared" si="3"/>
      </c>
      <c r="G34" s="127">
        <f t="shared" si="4"/>
      </c>
      <c r="H34" s="126">
        <f t="shared" si="5"/>
      </c>
      <c r="I34" s="126">
        <f t="shared" si="6"/>
      </c>
      <c r="J34" s="128"/>
      <c r="K34" s="129"/>
      <c r="L34" s="130">
        <f t="shared" si="7"/>
        <v>0</v>
      </c>
      <c r="M34" s="130">
        <f t="shared" si="8"/>
        <v>0</v>
      </c>
      <c r="N34" s="131">
        <f t="shared" si="9"/>
      </c>
      <c r="O34" s="132"/>
      <c r="P34" s="133"/>
      <c r="Q34" s="130">
        <f t="shared" si="10"/>
        <v>0</v>
      </c>
      <c r="R34" s="130">
        <f t="shared" si="11"/>
        <v>0</v>
      </c>
      <c r="S34" s="134">
        <f t="shared" si="12"/>
      </c>
      <c r="T34" s="135">
        <f t="shared" si="13"/>
        <v>0</v>
      </c>
      <c r="U34" s="136">
        <f t="shared" si="14"/>
      </c>
      <c r="V34" s="137" t="e">
        <f t="shared" si="15"/>
        <v>#VALUE!</v>
      </c>
      <c r="W34" s="143">
        <f t="shared" si="16"/>
      </c>
      <c r="X34" s="1"/>
    </row>
  </sheetData>
  <sheetProtection/>
  <conditionalFormatting sqref="B5:B34">
    <cfRule type="cellIs" priority="1" dxfId="7" operator="equal" stopIfTrue="1">
      <formula>Goldplakette</formula>
    </cfRule>
    <cfRule type="cellIs" priority="2" dxfId="6" operator="equal" stopIfTrue="1">
      <formula>Silberplakette</formula>
    </cfRule>
    <cfRule type="cellIs" priority="3" dxfId="5" operator="equal" stopIfTrue="1">
      <formula>Bronzeplakette</formula>
    </cfRule>
  </conditionalFormatting>
  <conditionalFormatting sqref="E5:E34">
    <cfRule type="expression" priority="4" dxfId="3" stopIfTrue="1">
      <formula>I5+H5=2</formula>
    </cfRule>
    <cfRule type="expression" priority="5" dxfId="9" stopIfTrue="1">
      <formula>H5=1</formula>
    </cfRule>
    <cfRule type="expression" priority="6" dxfId="1" stopIfTrue="1">
      <formula>I5=1</formula>
    </cfRule>
  </conditionalFormatting>
  <conditionalFormatting sqref="F5:G34 D5:D34">
    <cfRule type="cellIs" priority="7" dxfId="0" operator="equal" stopIfTrue="1">
      <formula>0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r:id="rId2"/>
  <headerFooter alignWithMargins="0">
    <oddHeader>&amp;L&amp;"Arial,Fett Kursiv"&amp;12Klassen - Ergebnisliste</oddHeader>
    <oddFooter>&amp;L&amp;"Arial,Fett Kursiv"&amp;12&amp;D    &amp;T&amp;C&amp;"Arial,Fett Kursiv"&amp;12SPORTKOMMISSAR:&amp;R&amp;"Arial,Fett Kursiv"&amp;12 45:00,00 = a.d.W.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8"/>
  <dimension ref="A1:X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U5" sqref="U5:W10"/>
    </sheetView>
  </sheetViews>
  <sheetFormatPr defaultColWidth="11.421875" defaultRowHeight="12.75"/>
  <cols>
    <col min="1" max="1" width="5.7109375" style="48" customWidth="1"/>
    <col min="2" max="2" width="3.57421875" style="0" customWidth="1"/>
    <col min="3" max="3" width="6.00390625" style="62" customWidth="1"/>
    <col min="4" max="4" width="8.8515625" style="0" customWidth="1"/>
    <col min="5" max="5" width="18.8515625" style="0" customWidth="1"/>
    <col min="6" max="6" width="18.57421875" style="0" customWidth="1"/>
    <col min="7" max="7" width="13.00390625" style="0" customWidth="1"/>
    <col min="8" max="9" width="10.7109375" style="0" hidden="1" customWidth="1"/>
    <col min="10" max="10" width="9.28125" style="62" customWidth="1"/>
    <col min="11" max="11" width="3.8515625" style="61" customWidth="1"/>
    <col min="12" max="13" width="9.28125" style="0" hidden="1" customWidth="1"/>
    <col min="14" max="14" width="9.28125" style="78" customWidth="1"/>
    <col min="15" max="15" width="9.28125" style="61" customWidth="1"/>
    <col min="16" max="16" width="3.8515625" style="61" customWidth="1"/>
    <col min="17" max="18" width="9.28125" style="0" hidden="1" customWidth="1"/>
    <col min="19" max="19" width="9.28125" style="78" customWidth="1"/>
    <col min="20" max="20" width="8.7109375" style="78" hidden="1" customWidth="1"/>
    <col min="21" max="21" width="10.421875" style="79" customWidth="1"/>
    <col min="22" max="22" width="8.7109375" style="80" hidden="1" customWidth="1"/>
    <col min="23" max="23" width="10.28125" style="80" customWidth="1"/>
    <col min="24" max="24" width="11.57421875" style="1" customWidth="1"/>
  </cols>
  <sheetData>
    <row r="1" spans="1:13" ht="15">
      <c r="A1" s="44"/>
      <c r="B1" s="1"/>
      <c r="C1" s="61"/>
      <c r="D1" s="1"/>
      <c r="E1" s="2"/>
      <c r="F1" s="2"/>
      <c r="G1" s="2"/>
      <c r="H1" s="2"/>
      <c r="I1" s="2"/>
      <c r="J1" s="65"/>
      <c r="L1" s="1"/>
      <c r="M1" s="1"/>
    </row>
    <row r="2" spans="1:13" ht="23.25">
      <c r="A2" s="50" t="s">
        <v>39</v>
      </c>
      <c r="B2" s="51"/>
      <c r="C2" s="63"/>
      <c r="D2" s="51">
        <f>'Gruppe 1'!C2</f>
        <v>50</v>
      </c>
      <c r="E2" s="52" t="s">
        <v>0</v>
      </c>
      <c r="F2" s="102" t="str">
        <f>IF(ISBLANK(E2),"",VLOOKUP(E2,'Veranst.'!A:C,3,FALSE))</f>
        <v>51. Automobilslalom, MSC Jura </v>
      </c>
      <c r="G2" s="49"/>
      <c r="H2" s="49"/>
      <c r="I2" s="49"/>
      <c r="J2" s="66"/>
      <c r="K2" s="67"/>
      <c r="L2" s="3"/>
      <c r="M2" s="3"/>
    </row>
    <row r="3" spans="1:13" ht="15.75" thickBot="1">
      <c r="A3" s="44"/>
      <c r="B3" s="1"/>
      <c r="C3" s="61"/>
      <c r="D3" s="1"/>
      <c r="E3" s="2"/>
      <c r="F3" s="2"/>
      <c r="G3" s="2"/>
      <c r="H3" s="2"/>
      <c r="I3" s="2"/>
      <c r="J3" s="65"/>
      <c r="L3" s="8"/>
      <c r="M3" s="1"/>
    </row>
    <row r="4" spans="1:24" s="35" customFormat="1" ht="15.75" thickBot="1">
      <c r="A4" s="10" t="s">
        <v>1</v>
      </c>
      <c r="B4" s="7" t="s">
        <v>2</v>
      </c>
      <c r="C4" s="64" t="s">
        <v>3</v>
      </c>
      <c r="D4" s="4" t="s">
        <v>4</v>
      </c>
      <c r="E4" s="5" t="s">
        <v>5</v>
      </c>
      <c r="F4" s="5" t="s">
        <v>6</v>
      </c>
      <c r="G4" s="6" t="s">
        <v>7</v>
      </c>
      <c r="H4" s="56"/>
      <c r="I4" s="56"/>
      <c r="J4" s="68" t="s">
        <v>24</v>
      </c>
      <c r="K4" s="69" t="s">
        <v>25</v>
      </c>
      <c r="L4" s="33"/>
      <c r="M4" s="33" t="s">
        <v>26</v>
      </c>
      <c r="N4" s="90" t="s">
        <v>27</v>
      </c>
      <c r="O4" s="68" t="s">
        <v>28</v>
      </c>
      <c r="P4" s="69" t="s">
        <v>29</v>
      </c>
      <c r="Q4" s="33"/>
      <c r="R4" s="33" t="s">
        <v>30</v>
      </c>
      <c r="S4" s="90" t="s">
        <v>31</v>
      </c>
      <c r="T4" s="118" t="s">
        <v>32</v>
      </c>
      <c r="U4" s="81" t="s">
        <v>33</v>
      </c>
      <c r="V4" s="82"/>
      <c r="W4" s="83" t="s">
        <v>60</v>
      </c>
      <c r="X4" s="1"/>
    </row>
    <row r="5" spans="1:24" s="34" customFormat="1" ht="15" customHeight="1">
      <c r="A5" s="45">
        <f>IF(ISBLANK(C5),"",1)</f>
        <v>1</v>
      </c>
      <c r="B5" s="36" t="str">
        <f aca="true" t="shared" si="0" ref="B5:B34">IF(ISBLANK(C5),"",IF(A5&lt;=Gold_Q,Goldplakette,IF(A5&lt;=Silber_Q,Silberplakette,IF(A5&lt;=Bronze_Q,Bronzeplakette,Erinnerung))))</f>
        <v>G</v>
      </c>
      <c r="C5" s="57">
        <v>84</v>
      </c>
      <c r="D5" s="37">
        <f aca="true" t="shared" si="1" ref="D5:D34">IF(ISBLANK(C5),"",VLOOKUP(C5,Starter_Feld,2,FALSE))</f>
        <v>0</v>
      </c>
      <c r="E5" s="38" t="str">
        <f aca="true" t="shared" si="2" ref="E5:E34">IF(ISBLANK(C5),"",VLOOKUP(C5,Starter_Feld,3,FALSE))</f>
        <v>Hecht, Heiko</v>
      </c>
      <c r="F5" s="39" t="str">
        <f aca="true" t="shared" si="3" ref="F5:F34">IF(ISBLANK(C5),"",VLOOKUP(C5,Starter_Feld,4,FALSE))</f>
        <v>GP-Power</v>
      </c>
      <c r="G5" s="40" t="str">
        <f aca="true" t="shared" si="4" ref="G5:G34">IF(ISBLANK(C5),"",VLOOKUP(C5,Starter_Feld,5,FALSE))</f>
        <v>BMW 318 is</v>
      </c>
      <c r="H5" s="39">
        <f aca="true" t="shared" si="5" ref="H5:H34">IF(ISBLANK(C5),"",VLOOKUP(C5,Starter_Feld,7,FALSE))</f>
        <v>0</v>
      </c>
      <c r="I5" s="139">
        <f aca="true" t="shared" si="6" ref="I5:I34">IF(ISBLANK(C5),"",VLOOKUP(C5,Starter_Feld,8,FALSE))</f>
        <v>0</v>
      </c>
      <c r="J5" s="70">
        <v>0.0007152777777777778</v>
      </c>
      <c r="K5" s="71"/>
      <c r="L5" s="42">
        <f aca="true" t="shared" si="7" ref="L5:L34">SUM(0.000011575*K5)</f>
        <v>0</v>
      </c>
      <c r="M5" s="42">
        <f aca="true" t="shared" si="8" ref="M5:M34">SUM(J5,L5)</f>
        <v>0.0007152777777777778</v>
      </c>
      <c r="N5" s="91">
        <f aca="true" t="shared" si="9" ref="N5:N34">IF(J5&lt;&gt;0,M5,"")</f>
        <v>0.0007152777777777778</v>
      </c>
      <c r="O5" s="74">
        <v>0.0007174768518518518</v>
      </c>
      <c r="P5" s="75"/>
      <c r="Q5" s="42">
        <f aca="true" t="shared" si="10" ref="Q5:Q34">SUM(0.000011575*P5)</f>
        <v>0</v>
      </c>
      <c r="R5" s="42">
        <f aca="true" t="shared" si="11" ref="R5:R34">SUM(O5,Q5)</f>
        <v>0.0007174768518518518</v>
      </c>
      <c r="S5" s="84">
        <f aca="true" t="shared" si="12" ref="S5:S34">IF(O5&lt;&gt;0,R5,"")</f>
        <v>0.0007174768518518518</v>
      </c>
      <c r="T5" s="85">
        <f aca="true" t="shared" si="13" ref="T5:T34">MIN(N5,S5)</f>
        <v>0.0007152777777777778</v>
      </c>
      <c r="U5" s="86">
        <f aca="true" t="shared" si="14" ref="U5:U34">IF(O5=0,"",T5)</f>
        <v>0.0007152777777777778</v>
      </c>
      <c r="V5" s="87">
        <f aca="true" t="shared" si="15" ref="V5:V34">23-(20*(A5))/D$2</f>
        <v>22.6</v>
      </c>
      <c r="W5" s="141">
        <f aca="true" t="shared" si="16" ref="W5:W34">IF(O5=0,"",V5)</f>
        <v>22.6</v>
      </c>
      <c r="X5" s="1"/>
    </row>
    <row r="6" spans="1:24" s="34" customFormat="1" ht="15" customHeight="1">
      <c r="A6" s="46">
        <f aca="true" t="shared" si="17" ref="A6:A33">IF(ISBLANK(C6),"",A5+1)</f>
        <v>2</v>
      </c>
      <c r="B6" s="41" t="str">
        <f t="shared" si="0"/>
        <v>G</v>
      </c>
      <c r="C6" s="58">
        <v>212</v>
      </c>
      <c r="D6" s="37">
        <f t="shared" si="1"/>
        <v>12864</v>
      </c>
      <c r="E6" s="38" t="str">
        <f t="shared" si="2"/>
        <v>Enderlein, Tobias</v>
      </c>
      <c r="F6" s="39" t="str">
        <f t="shared" si="3"/>
        <v>MSC Jura</v>
      </c>
      <c r="G6" s="40" t="str">
        <f t="shared" si="4"/>
        <v>Opel Kadett C</v>
      </c>
      <c r="H6" s="39">
        <f t="shared" si="5"/>
        <v>0</v>
      </c>
      <c r="I6" s="140">
        <f t="shared" si="6"/>
        <v>0</v>
      </c>
      <c r="J6" s="72">
        <v>0.0007170138888888889</v>
      </c>
      <c r="K6" s="73"/>
      <c r="L6" s="43">
        <f t="shared" si="7"/>
        <v>0</v>
      </c>
      <c r="M6" s="43">
        <f t="shared" si="8"/>
        <v>0.0007170138888888889</v>
      </c>
      <c r="N6" s="92">
        <f t="shared" si="9"/>
        <v>0.0007170138888888889</v>
      </c>
      <c r="O6" s="76">
        <v>0.000715625</v>
      </c>
      <c r="P6" s="77"/>
      <c r="Q6" s="43">
        <f t="shared" si="10"/>
        <v>0</v>
      </c>
      <c r="R6" s="43">
        <f t="shared" si="11"/>
        <v>0.000715625</v>
      </c>
      <c r="S6" s="88">
        <f t="shared" si="12"/>
        <v>0.000715625</v>
      </c>
      <c r="T6" s="85">
        <f t="shared" si="13"/>
        <v>0.000715625</v>
      </c>
      <c r="U6" s="89">
        <f t="shared" si="14"/>
        <v>0.000715625</v>
      </c>
      <c r="V6" s="87">
        <f t="shared" si="15"/>
        <v>22.2</v>
      </c>
      <c r="W6" s="142">
        <f t="shared" si="16"/>
        <v>22.2</v>
      </c>
      <c r="X6" s="1"/>
    </row>
    <row r="7" spans="1:24" s="34" customFormat="1" ht="15" customHeight="1">
      <c r="A7" s="46">
        <f t="shared" si="17"/>
        <v>3</v>
      </c>
      <c r="B7" s="41" t="str">
        <f t="shared" si="0"/>
        <v>G</v>
      </c>
      <c r="C7" s="58">
        <v>118</v>
      </c>
      <c r="D7" s="37">
        <f t="shared" si="1"/>
        <v>13933</v>
      </c>
      <c r="E7" s="38" t="str">
        <f t="shared" si="2"/>
        <v>Hollmann, Helmut</v>
      </c>
      <c r="F7" s="39" t="str">
        <f t="shared" si="3"/>
        <v>ATC-Weiden</v>
      </c>
      <c r="G7" s="40" t="str">
        <f t="shared" si="4"/>
        <v>BMW 318 is</v>
      </c>
      <c r="H7" s="39">
        <f t="shared" si="5"/>
        <v>0</v>
      </c>
      <c r="I7" s="140">
        <f t="shared" si="6"/>
        <v>0</v>
      </c>
      <c r="J7" s="72">
        <v>0.0007424768518518518</v>
      </c>
      <c r="K7" s="73"/>
      <c r="L7" s="43">
        <f t="shared" si="7"/>
        <v>0</v>
      </c>
      <c r="M7" s="43">
        <f t="shared" si="8"/>
        <v>0.0007424768518518518</v>
      </c>
      <c r="N7" s="92">
        <f t="shared" si="9"/>
        <v>0.0007424768518518518</v>
      </c>
      <c r="O7" s="76">
        <v>0.0007270833333333334</v>
      </c>
      <c r="P7" s="77"/>
      <c r="Q7" s="43">
        <f t="shared" si="10"/>
        <v>0</v>
      </c>
      <c r="R7" s="43">
        <f t="shared" si="11"/>
        <v>0.0007270833333333334</v>
      </c>
      <c r="S7" s="88">
        <f t="shared" si="12"/>
        <v>0.0007270833333333334</v>
      </c>
      <c r="T7" s="85">
        <f t="shared" si="13"/>
        <v>0.0007270833333333334</v>
      </c>
      <c r="U7" s="89">
        <f t="shared" si="14"/>
        <v>0.0007270833333333334</v>
      </c>
      <c r="V7" s="87">
        <f t="shared" si="15"/>
        <v>21.8</v>
      </c>
      <c r="W7" s="142">
        <f t="shared" si="16"/>
        <v>21.8</v>
      </c>
      <c r="X7" s="1"/>
    </row>
    <row r="8" spans="1:24" s="34" customFormat="1" ht="15" customHeight="1">
      <c r="A8" s="46">
        <f t="shared" si="17"/>
        <v>4</v>
      </c>
      <c r="B8" s="41" t="str">
        <f t="shared" si="0"/>
        <v>G</v>
      </c>
      <c r="C8" s="58">
        <v>349</v>
      </c>
      <c r="D8" s="37">
        <f t="shared" si="1"/>
        <v>13782</v>
      </c>
      <c r="E8" s="38" t="str">
        <f t="shared" si="2"/>
        <v>Semlinger, Christian</v>
      </c>
      <c r="F8" s="39" t="str">
        <f t="shared" si="3"/>
        <v>MSC Bechhofen</v>
      </c>
      <c r="G8" s="40" t="str">
        <f t="shared" si="4"/>
        <v>BMW E 30 318 is</v>
      </c>
      <c r="H8" s="39">
        <f t="shared" si="5"/>
        <v>0</v>
      </c>
      <c r="I8" s="140">
        <f t="shared" si="6"/>
        <v>0</v>
      </c>
      <c r="J8" s="72">
        <v>0.0007417824074074075</v>
      </c>
      <c r="K8" s="73"/>
      <c r="L8" s="43">
        <f t="shared" si="7"/>
        <v>0</v>
      </c>
      <c r="M8" s="43">
        <f t="shared" si="8"/>
        <v>0.0007417824074074075</v>
      </c>
      <c r="N8" s="92">
        <f t="shared" si="9"/>
        <v>0.0007417824074074075</v>
      </c>
      <c r="O8" s="76">
        <v>0.000729050925925926</v>
      </c>
      <c r="P8" s="77"/>
      <c r="Q8" s="43">
        <f t="shared" si="10"/>
        <v>0</v>
      </c>
      <c r="R8" s="43">
        <f t="shared" si="11"/>
        <v>0.000729050925925926</v>
      </c>
      <c r="S8" s="88">
        <f t="shared" si="12"/>
        <v>0.000729050925925926</v>
      </c>
      <c r="T8" s="85">
        <f t="shared" si="13"/>
        <v>0.000729050925925926</v>
      </c>
      <c r="U8" s="89">
        <f t="shared" si="14"/>
        <v>0.000729050925925926</v>
      </c>
      <c r="V8" s="87">
        <f t="shared" si="15"/>
        <v>21.4</v>
      </c>
      <c r="W8" s="142">
        <f t="shared" si="16"/>
        <v>21.4</v>
      </c>
      <c r="X8" s="1"/>
    </row>
    <row r="9" spans="1:24" s="34" customFormat="1" ht="15" customHeight="1">
      <c r="A9" s="46">
        <f t="shared" si="17"/>
        <v>5</v>
      </c>
      <c r="B9" s="41" t="str">
        <f t="shared" si="0"/>
        <v>G</v>
      </c>
      <c r="C9" s="58">
        <v>12</v>
      </c>
      <c r="D9" s="37">
        <f t="shared" si="1"/>
        <v>20074</v>
      </c>
      <c r="E9" s="38" t="str">
        <f t="shared" si="2"/>
        <v>Enderlein, Johannes</v>
      </c>
      <c r="F9" s="39" t="str">
        <f t="shared" si="3"/>
        <v>MSC Jura</v>
      </c>
      <c r="G9" s="40" t="str">
        <f t="shared" si="4"/>
        <v>Opel Kadett C</v>
      </c>
      <c r="H9" s="39">
        <f t="shared" si="5"/>
        <v>0</v>
      </c>
      <c r="I9" s="140">
        <f t="shared" si="6"/>
        <v>0</v>
      </c>
      <c r="J9" s="72">
        <v>0.000733101851851852</v>
      </c>
      <c r="K9" s="73"/>
      <c r="L9" s="43">
        <f t="shared" si="7"/>
        <v>0</v>
      </c>
      <c r="M9" s="43">
        <f t="shared" si="8"/>
        <v>0.000733101851851852</v>
      </c>
      <c r="N9" s="92">
        <f t="shared" si="9"/>
        <v>0.000733101851851852</v>
      </c>
      <c r="O9" s="76">
        <v>0.0007335648148148148</v>
      </c>
      <c r="P9" s="77"/>
      <c r="Q9" s="43">
        <f t="shared" si="10"/>
        <v>0</v>
      </c>
      <c r="R9" s="43">
        <f t="shared" si="11"/>
        <v>0.0007335648148148148</v>
      </c>
      <c r="S9" s="88">
        <f t="shared" si="12"/>
        <v>0.0007335648148148148</v>
      </c>
      <c r="T9" s="85">
        <f t="shared" si="13"/>
        <v>0.000733101851851852</v>
      </c>
      <c r="U9" s="89">
        <f t="shared" si="14"/>
        <v>0.000733101851851852</v>
      </c>
      <c r="V9" s="87">
        <f t="shared" si="15"/>
        <v>21</v>
      </c>
      <c r="W9" s="142">
        <f t="shared" si="16"/>
        <v>21</v>
      </c>
      <c r="X9" s="1"/>
    </row>
    <row r="10" spans="1:24" s="34" customFormat="1" ht="15" customHeight="1">
      <c r="A10" s="46">
        <f t="shared" si="17"/>
        <v>6</v>
      </c>
      <c r="B10" s="41" t="str">
        <f t="shared" si="0"/>
        <v>G</v>
      </c>
      <c r="C10" s="58">
        <v>231</v>
      </c>
      <c r="D10" s="37">
        <f t="shared" si="1"/>
        <v>15449</v>
      </c>
      <c r="E10" s="38" t="str">
        <f t="shared" si="2"/>
        <v>Erler, Konstantin</v>
      </c>
      <c r="F10" s="39" t="str">
        <f t="shared" si="3"/>
        <v>ASVC Wieseth</v>
      </c>
      <c r="G10" s="40" t="str">
        <f t="shared" si="4"/>
        <v>BMW E30 318 is</v>
      </c>
      <c r="H10" s="39">
        <f t="shared" si="5"/>
        <v>0</v>
      </c>
      <c r="I10" s="140">
        <f t="shared" si="6"/>
        <v>0</v>
      </c>
      <c r="J10" s="72">
        <v>0.0007400462962962964</v>
      </c>
      <c r="K10" s="73"/>
      <c r="L10" s="43">
        <f t="shared" si="7"/>
        <v>0</v>
      </c>
      <c r="M10" s="43">
        <f t="shared" si="8"/>
        <v>0.0007400462962962964</v>
      </c>
      <c r="N10" s="92">
        <f t="shared" si="9"/>
        <v>0.0007400462962962964</v>
      </c>
      <c r="O10" s="76">
        <v>0.0007368055555555555</v>
      </c>
      <c r="P10" s="77"/>
      <c r="Q10" s="43">
        <f t="shared" si="10"/>
        <v>0</v>
      </c>
      <c r="R10" s="43">
        <f t="shared" si="11"/>
        <v>0.0007368055555555555</v>
      </c>
      <c r="S10" s="88">
        <f t="shared" si="12"/>
        <v>0.0007368055555555555</v>
      </c>
      <c r="T10" s="85">
        <f t="shared" si="13"/>
        <v>0.0007368055555555555</v>
      </c>
      <c r="U10" s="89">
        <f t="shared" si="14"/>
        <v>0.0007368055555555555</v>
      </c>
      <c r="V10" s="87">
        <f t="shared" si="15"/>
        <v>20.6</v>
      </c>
      <c r="W10" s="142">
        <f t="shared" si="16"/>
        <v>20.6</v>
      </c>
      <c r="X10" s="1"/>
    </row>
    <row r="11" spans="1:24" s="34" customFormat="1" ht="15" customHeight="1">
      <c r="A11" s="46">
        <f t="shared" si="17"/>
        <v>7</v>
      </c>
      <c r="B11" s="41" t="str">
        <f t="shared" si="0"/>
        <v>G</v>
      </c>
      <c r="C11" s="58">
        <v>58</v>
      </c>
      <c r="D11" s="37">
        <f t="shared" si="1"/>
        <v>0</v>
      </c>
      <c r="E11" s="38" t="str">
        <f t="shared" si="2"/>
        <v>Hüttinger, Stefan</v>
      </c>
      <c r="F11" s="39" t="str">
        <f t="shared" si="3"/>
        <v>MSC Jura</v>
      </c>
      <c r="G11" s="40" t="str">
        <f t="shared" si="4"/>
        <v>VW Polo G40</v>
      </c>
      <c r="H11" s="39">
        <f t="shared" si="5"/>
        <v>0</v>
      </c>
      <c r="I11" s="140">
        <f t="shared" si="6"/>
        <v>0</v>
      </c>
      <c r="J11" s="72">
        <v>0.0007561342592592592</v>
      </c>
      <c r="K11" s="73"/>
      <c r="L11" s="43">
        <f t="shared" si="7"/>
        <v>0</v>
      </c>
      <c r="M11" s="43">
        <f t="shared" si="8"/>
        <v>0.0007561342592592592</v>
      </c>
      <c r="N11" s="92">
        <f t="shared" si="9"/>
        <v>0.0007561342592592592</v>
      </c>
      <c r="O11" s="76">
        <v>0.0007568287037037037</v>
      </c>
      <c r="P11" s="77"/>
      <c r="Q11" s="43">
        <f t="shared" si="10"/>
        <v>0</v>
      </c>
      <c r="R11" s="43">
        <f t="shared" si="11"/>
        <v>0.0007568287037037037</v>
      </c>
      <c r="S11" s="88">
        <f t="shared" si="12"/>
        <v>0.0007568287037037037</v>
      </c>
      <c r="T11" s="85">
        <f t="shared" si="13"/>
        <v>0.0007561342592592592</v>
      </c>
      <c r="U11" s="89">
        <f t="shared" si="14"/>
        <v>0.0007561342592592592</v>
      </c>
      <c r="V11" s="87">
        <f t="shared" si="15"/>
        <v>20.2</v>
      </c>
      <c r="W11" s="142">
        <f t="shared" si="16"/>
        <v>20.2</v>
      </c>
      <c r="X11" s="1"/>
    </row>
    <row r="12" spans="1:24" s="34" customFormat="1" ht="15" customHeight="1">
      <c r="A12" s="46">
        <f t="shared" si="17"/>
        <v>8</v>
      </c>
      <c r="B12" s="41" t="str">
        <f t="shared" si="0"/>
        <v>G</v>
      </c>
      <c r="C12" s="58">
        <v>230</v>
      </c>
      <c r="D12" s="37">
        <f t="shared" si="1"/>
        <v>15448</v>
      </c>
      <c r="E12" s="38" t="str">
        <f t="shared" si="2"/>
        <v>Erler, Rudolf</v>
      </c>
      <c r="F12" s="39" t="str">
        <f t="shared" si="3"/>
        <v>ASVC Wieseth</v>
      </c>
      <c r="G12" s="40" t="str">
        <f t="shared" si="4"/>
        <v>BMW E 30 318 is</v>
      </c>
      <c r="H12" s="39">
        <f t="shared" si="5"/>
        <v>0</v>
      </c>
      <c r="I12" s="140">
        <f t="shared" si="6"/>
        <v>0</v>
      </c>
      <c r="J12" s="72">
        <v>0.000764699074074074</v>
      </c>
      <c r="K12" s="73" t="s">
        <v>161</v>
      </c>
      <c r="L12" s="43">
        <f t="shared" si="7"/>
        <v>0.00011575</v>
      </c>
      <c r="M12" s="43">
        <f t="shared" si="8"/>
        <v>0.000880449074074074</v>
      </c>
      <c r="N12" s="92">
        <f t="shared" si="9"/>
        <v>0.000880449074074074</v>
      </c>
      <c r="O12" s="76">
        <v>0.0007747685185185185</v>
      </c>
      <c r="P12" s="77"/>
      <c r="Q12" s="43">
        <f t="shared" si="10"/>
        <v>0</v>
      </c>
      <c r="R12" s="43">
        <f t="shared" si="11"/>
        <v>0.0007747685185185185</v>
      </c>
      <c r="S12" s="88">
        <f t="shared" si="12"/>
        <v>0.0007747685185185185</v>
      </c>
      <c r="T12" s="85">
        <f t="shared" si="13"/>
        <v>0.0007747685185185185</v>
      </c>
      <c r="U12" s="89">
        <f t="shared" si="14"/>
        <v>0.0007747685185185185</v>
      </c>
      <c r="V12" s="87">
        <f t="shared" si="15"/>
        <v>19.8</v>
      </c>
      <c r="W12" s="142">
        <f t="shared" si="16"/>
        <v>19.8</v>
      </c>
      <c r="X12" s="1"/>
    </row>
    <row r="13" spans="1:24" s="34" customFormat="1" ht="15" customHeight="1">
      <c r="A13" s="46">
        <f t="shared" si="17"/>
        <v>9</v>
      </c>
      <c r="B13" s="41" t="str">
        <f t="shared" si="0"/>
        <v>G</v>
      </c>
      <c r="C13" s="58">
        <v>233</v>
      </c>
      <c r="D13" s="37">
        <f t="shared" si="1"/>
        <v>15871</v>
      </c>
      <c r="E13" s="38" t="str">
        <f t="shared" si="2"/>
        <v>Göppel, Marco</v>
      </c>
      <c r="F13" s="39" t="str">
        <f t="shared" si="3"/>
        <v>ASVC Wieseth</v>
      </c>
      <c r="G13" s="40" t="str">
        <f t="shared" si="4"/>
        <v>BMW E30 318 is</v>
      </c>
      <c r="H13" s="39">
        <f t="shared" si="5"/>
        <v>0</v>
      </c>
      <c r="I13" s="140">
        <f t="shared" si="6"/>
        <v>0</v>
      </c>
      <c r="J13" s="72">
        <v>0.0007748842592592591</v>
      </c>
      <c r="K13" s="73"/>
      <c r="L13" s="43">
        <f t="shared" si="7"/>
        <v>0</v>
      </c>
      <c r="M13" s="43">
        <f t="shared" si="8"/>
        <v>0.0007748842592592591</v>
      </c>
      <c r="N13" s="92">
        <f t="shared" si="9"/>
        <v>0.0007748842592592591</v>
      </c>
      <c r="O13" s="76">
        <v>0.0007891203703703705</v>
      </c>
      <c r="P13" s="77"/>
      <c r="Q13" s="43">
        <f t="shared" si="10"/>
        <v>0</v>
      </c>
      <c r="R13" s="43">
        <f t="shared" si="11"/>
        <v>0.0007891203703703705</v>
      </c>
      <c r="S13" s="88">
        <f t="shared" si="12"/>
        <v>0.0007891203703703705</v>
      </c>
      <c r="T13" s="85">
        <f t="shared" si="13"/>
        <v>0.0007748842592592591</v>
      </c>
      <c r="U13" s="89">
        <f t="shared" si="14"/>
        <v>0.0007748842592592591</v>
      </c>
      <c r="V13" s="87">
        <f t="shared" si="15"/>
        <v>19.4</v>
      </c>
      <c r="W13" s="142">
        <f t="shared" si="16"/>
        <v>19.4</v>
      </c>
      <c r="X13" s="1"/>
    </row>
    <row r="14" spans="1:24" s="34" customFormat="1" ht="15" customHeight="1">
      <c r="A14" s="46">
        <f t="shared" si="17"/>
        <v>10</v>
      </c>
      <c r="B14" s="41" t="str">
        <f t="shared" si="0"/>
        <v>G</v>
      </c>
      <c r="C14" s="58">
        <v>167</v>
      </c>
      <c r="D14" s="37">
        <f t="shared" si="1"/>
        <v>14253</v>
      </c>
      <c r="E14" s="38" t="str">
        <f t="shared" si="2"/>
        <v>Knorr, Christopher</v>
      </c>
      <c r="F14" s="39" t="str">
        <f t="shared" si="3"/>
        <v>MSC Jura</v>
      </c>
      <c r="G14" s="40" t="str">
        <f t="shared" si="4"/>
        <v>Seat Ibiza Cupra II</v>
      </c>
      <c r="H14" s="39">
        <f t="shared" si="5"/>
        <v>0</v>
      </c>
      <c r="I14" s="140">
        <f t="shared" si="6"/>
        <v>0</v>
      </c>
      <c r="J14" s="72">
        <v>0.0007990740740740741</v>
      </c>
      <c r="K14" s="73"/>
      <c r="L14" s="43">
        <f t="shared" si="7"/>
        <v>0</v>
      </c>
      <c r="M14" s="43">
        <f t="shared" si="8"/>
        <v>0.0007990740740740741</v>
      </c>
      <c r="N14" s="92">
        <f t="shared" si="9"/>
        <v>0.0007990740740740741</v>
      </c>
      <c r="O14" s="76">
        <v>0.0007831018518518518</v>
      </c>
      <c r="P14" s="77"/>
      <c r="Q14" s="43">
        <f t="shared" si="10"/>
        <v>0</v>
      </c>
      <c r="R14" s="43">
        <f t="shared" si="11"/>
        <v>0.0007831018518518518</v>
      </c>
      <c r="S14" s="88">
        <f t="shared" si="12"/>
        <v>0.0007831018518518518</v>
      </c>
      <c r="T14" s="85">
        <f t="shared" si="13"/>
        <v>0.0007831018518518518</v>
      </c>
      <c r="U14" s="89">
        <f t="shared" si="14"/>
        <v>0.0007831018518518518</v>
      </c>
      <c r="V14" s="87">
        <f t="shared" si="15"/>
        <v>19</v>
      </c>
      <c r="W14" s="142">
        <f t="shared" si="16"/>
        <v>19</v>
      </c>
      <c r="X14" s="1"/>
    </row>
    <row r="15" spans="1:24" s="34" customFormat="1" ht="15" customHeight="1">
      <c r="A15" s="46">
        <f t="shared" si="17"/>
        <v>11</v>
      </c>
      <c r="B15" s="41" t="str">
        <f t="shared" si="0"/>
        <v>S</v>
      </c>
      <c r="C15" s="58">
        <v>17</v>
      </c>
      <c r="D15" s="37">
        <f t="shared" si="1"/>
        <v>0</v>
      </c>
      <c r="E15" s="38" t="str">
        <f t="shared" si="2"/>
        <v>Kattinger, Tim</v>
      </c>
      <c r="F15" s="39" t="str">
        <f t="shared" si="3"/>
        <v>MSC Jura</v>
      </c>
      <c r="G15" s="40" t="str">
        <f t="shared" si="4"/>
        <v>BMW E 30 318 i</v>
      </c>
      <c r="H15" s="39">
        <f t="shared" si="5"/>
        <v>1</v>
      </c>
      <c r="I15" s="140">
        <f t="shared" si="6"/>
        <v>0</v>
      </c>
      <c r="J15" s="72">
        <v>0.0007907407407407407</v>
      </c>
      <c r="K15" s="73" t="s">
        <v>47</v>
      </c>
      <c r="L15" s="43">
        <f t="shared" si="7"/>
        <v>5.7875E-05</v>
      </c>
      <c r="M15" s="43">
        <f t="shared" si="8"/>
        <v>0.0008486157407407407</v>
      </c>
      <c r="N15" s="92">
        <f t="shared" si="9"/>
        <v>0.0008486157407407407</v>
      </c>
      <c r="O15" s="76">
        <v>0.0007927083333333333</v>
      </c>
      <c r="P15" s="77"/>
      <c r="Q15" s="43">
        <f t="shared" si="10"/>
        <v>0</v>
      </c>
      <c r="R15" s="43">
        <f t="shared" si="11"/>
        <v>0.0007927083333333333</v>
      </c>
      <c r="S15" s="88">
        <f t="shared" si="12"/>
        <v>0.0007927083333333333</v>
      </c>
      <c r="T15" s="85">
        <f t="shared" si="13"/>
        <v>0.0007927083333333333</v>
      </c>
      <c r="U15" s="89">
        <f t="shared" si="14"/>
        <v>0.0007927083333333333</v>
      </c>
      <c r="V15" s="87">
        <f t="shared" si="15"/>
        <v>18.6</v>
      </c>
      <c r="W15" s="142">
        <f t="shared" si="16"/>
        <v>18.6</v>
      </c>
      <c r="X15" s="1"/>
    </row>
    <row r="16" spans="1:24" s="34" customFormat="1" ht="15" customHeight="1">
      <c r="A16" s="46">
        <f t="shared" si="17"/>
        <v>12</v>
      </c>
      <c r="B16" s="41" t="str">
        <f t="shared" si="0"/>
        <v>S</v>
      </c>
      <c r="C16" s="58">
        <v>49</v>
      </c>
      <c r="D16" s="37">
        <f t="shared" si="1"/>
        <v>13940</v>
      </c>
      <c r="E16" s="38" t="str">
        <f t="shared" si="2"/>
        <v>Hoffmann, Rainer</v>
      </c>
      <c r="F16" s="39" t="str">
        <f t="shared" si="3"/>
        <v>ASC Ansbach</v>
      </c>
      <c r="G16" s="40" t="str">
        <f t="shared" si="4"/>
        <v>BMW 318 is</v>
      </c>
      <c r="H16" s="39">
        <f t="shared" si="5"/>
        <v>0</v>
      </c>
      <c r="I16" s="140">
        <f t="shared" si="6"/>
        <v>0</v>
      </c>
      <c r="J16" s="72">
        <v>0.0007405092592592593</v>
      </c>
      <c r="K16" s="73" t="s">
        <v>47</v>
      </c>
      <c r="L16" s="43">
        <f t="shared" si="7"/>
        <v>5.7875E-05</v>
      </c>
      <c r="M16" s="43">
        <f t="shared" si="8"/>
        <v>0.0007983842592592593</v>
      </c>
      <c r="N16" s="92">
        <f t="shared" si="9"/>
        <v>0.0007983842592592593</v>
      </c>
      <c r="O16" s="76">
        <v>0.0007369212962962963</v>
      </c>
      <c r="P16" s="77">
        <v>10</v>
      </c>
      <c r="Q16" s="43">
        <f t="shared" si="10"/>
        <v>0.00011575</v>
      </c>
      <c r="R16" s="43">
        <f t="shared" si="11"/>
        <v>0.0008526712962962963</v>
      </c>
      <c r="S16" s="88">
        <f t="shared" si="12"/>
        <v>0.0008526712962962963</v>
      </c>
      <c r="T16" s="85">
        <f t="shared" si="13"/>
        <v>0.0007983842592592593</v>
      </c>
      <c r="U16" s="89">
        <f t="shared" si="14"/>
        <v>0.0007983842592592593</v>
      </c>
      <c r="V16" s="87">
        <f t="shared" si="15"/>
        <v>18.2</v>
      </c>
      <c r="W16" s="142">
        <f t="shared" si="16"/>
        <v>18.2</v>
      </c>
      <c r="X16" s="1"/>
    </row>
    <row r="17" spans="1:24" s="34" customFormat="1" ht="15" customHeight="1">
      <c r="A17" s="46">
        <f t="shared" si="17"/>
        <v>13</v>
      </c>
      <c r="B17" s="41" t="str">
        <f t="shared" si="0"/>
        <v>S</v>
      </c>
      <c r="C17" s="58">
        <v>5</v>
      </c>
      <c r="D17" s="37">
        <f t="shared" si="1"/>
        <v>14884</v>
      </c>
      <c r="E17" s="38" t="str">
        <f t="shared" si="2"/>
        <v>Werner, Jochen</v>
      </c>
      <c r="F17" s="39" t="str">
        <f t="shared" si="3"/>
        <v>RST-Mittelfranken</v>
      </c>
      <c r="G17" s="40" t="str">
        <f t="shared" si="4"/>
        <v>BMW E36 318 ti</v>
      </c>
      <c r="H17" s="39">
        <f t="shared" si="5"/>
        <v>0</v>
      </c>
      <c r="I17" s="140">
        <f t="shared" si="6"/>
        <v>0</v>
      </c>
      <c r="J17" s="72">
        <v>0.0007613425925925926</v>
      </c>
      <c r="K17" s="73" t="s">
        <v>161</v>
      </c>
      <c r="L17" s="43">
        <f t="shared" si="7"/>
        <v>0.00011575</v>
      </c>
      <c r="M17" s="43">
        <f t="shared" si="8"/>
        <v>0.0008770925925925926</v>
      </c>
      <c r="N17" s="92">
        <f t="shared" si="9"/>
        <v>0.0008770925925925926</v>
      </c>
      <c r="O17" s="76">
        <v>0.0007619212962962962</v>
      </c>
      <c r="P17" s="77">
        <v>5</v>
      </c>
      <c r="Q17" s="43">
        <f t="shared" si="10"/>
        <v>5.7875E-05</v>
      </c>
      <c r="R17" s="43">
        <f t="shared" si="11"/>
        <v>0.0008197962962962962</v>
      </c>
      <c r="S17" s="88">
        <f t="shared" si="12"/>
        <v>0.0008197962962962962</v>
      </c>
      <c r="T17" s="85">
        <f t="shared" si="13"/>
        <v>0.0008197962962962962</v>
      </c>
      <c r="U17" s="89">
        <f t="shared" si="14"/>
        <v>0.0008197962962962962</v>
      </c>
      <c r="V17" s="87">
        <f t="shared" si="15"/>
        <v>17.8</v>
      </c>
      <c r="W17" s="142">
        <f t="shared" si="16"/>
        <v>17.8</v>
      </c>
      <c r="X17" s="1"/>
    </row>
    <row r="18" spans="1:24" s="34" customFormat="1" ht="15" customHeight="1">
      <c r="A18" s="46">
        <f t="shared" si="17"/>
        <v>14</v>
      </c>
      <c r="B18" s="41" t="str">
        <f t="shared" si="0"/>
        <v>S</v>
      </c>
      <c r="C18" s="58">
        <v>420</v>
      </c>
      <c r="D18" s="37">
        <f t="shared" si="1"/>
        <v>16164</v>
      </c>
      <c r="E18" s="38" t="str">
        <f t="shared" si="2"/>
        <v>Kohl, Rainer</v>
      </c>
      <c r="F18" s="39" t="str">
        <f t="shared" si="3"/>
        <v>MSC Jura</v>
      </c>
      <c r="G18" s="40" t="str">
        <f t="shared" si="4"/>
        <v>Opel Adam</v>
      </c>
      <c r="H18" s="39">
        <f t="shared" si="5"/>
        <v>0</v>
      </c>
      <c r="I18" s="140">
        <f t="shared" si="6"/>
        <v>0</v>
      </c>
      <c r="J18" s="72">
        <v>0.0008402777777777778</v>
      </c>
      <c r="K18" s="73"/>
      <c r="L18" s="43">
        <f t="shared" si="7"/>
        <v>0</v>
      </c>
      <c r="M18" s="43">
        <f t="shared" si="8"/>
        <v>0.0008402777777777778</v>
      </c>
      <c r="N18" s="92">
        <f t="shared" si="9"/>
        <v>0.0008402777777777778</v>
      </c>
      <c r="O18" s="76">
        <v>0.0008292824074074074</v>
      </c>
      <c r="P18" s="77"/>
      <c r="Q18" s="43">
        <f t="shared" si="10"/>
        <v>0</v>
      </c>
      <c r="R18" s="43">
        <f t="shared" si="11"/>
        <v>0.0008292824074074074</v>
      </c>
      <c r="S18" s="88">
        <f t="shared" si="12"/>
        <v>0.0008292824074074074</v>
      </c>
      <c r="T18" s="85">
        <f t="shared" si="13"/>
        <v>0.0008292824074074074</v>
      </c>
      <c r="U18" s="89">
        <f t="shared" si="14"/>
        <v>0.0008292824074074074</v>
      </c>
      <c r="V18" s="87">
        <f t="shared" si="15"/>
        <v>17.4</v>
      </c>
      <c r="W18" s="142">
        <f t="shared" si="16"/>
        <v>17.4</v>
      </c>
      <c r="X18" s="1"/>
    </row>
    <row r="19" spans="1:24" s="34" customFormat="1" ht="15" customHeight="1">
      <c r="A19" s="46">
        <f t="shared" si="17"/>
        <v>15</v>
      </c>
      <c r="B19" s="41" t="str">
        <f t="shared" si="0"/>
        <v>S</v>
      </c>
      <c r="C19" s="58">
        <v>217</v>
      </c>
      <c r="D19" s="37">
        <f t="shared" si="1"/>
        <v>0</v>
      </c>
      <c r="E19" s="38" t="str">
        <f t="shared" si="2"/>
        <v>Bayerlein, Manuel</v>
      </c>
      <c r="F19" s="39" t="str">
        <f t="shared" si="3"/>
        <v>MSC Jura</v>
      </c>
      <c r="G19" s="40" t="str">
        <f t="shared" si="4"/>
        <v>BMW 320 i</v>
      </c>
      <c r="H19" s="39">
        <f t="shared" si="5"/>
        <v>1</v>
      </c>
      <c r="I19" s="140">
        <f t="shared" si="6"/>
        <v>0</v>
      </c>
      <c r="J19" s="72">
        <v>0.0008410879629629631</v>
      </c>
      <c r="K19" s="73"/>
      <c r="L19" s="43">
        <f t="shared" si="7"/>
        <v>0</v>
      </c>
      <c r="M19" s="43">
        <f t="shared" si="8"/>
        <v>0.0008410879629629631</v>
      </c>
      <c r="N19" s="92">
        <f t="shared" si="9"/>
        <v>0.0008410879629629631</v>
      </c>
      <c r="O19" s="76">
        <v>0.0008174768518518519</v>
      </c>
      <c r="P19" s="77">
        <v>10</v>
      </c>
      <c r="Q19" s="43">
        <f t="shared" si="10"/>
        <v>0.00011575</v>
      </c>
      <c r="R19" s="43">
        <f t="shared" si="11"/>
        <v>0.0009332268518518519</v>
      </c>
      <c r="S19" s="88">
        <f t="shared" si="12"/>
        <v>0.0009332268518518519</v>
      </c>
      <c r="T19" s="85">
        <f t="shared" si="13"/>
        <v>0.0008410879629629631</v>
      </c>
      <c r="U19" s="89">
        <f t="shared" si="14"/>
        <v>0.0008410879629629631</v>
      </c>
      <c r="V19" s="87">
        <f t="shared" si="15"/>
        <v>17</v>
      </c>
      <c r="W19" s="142">
        <f t="shared" si="16"/>
        <v>17</v>
      </c>
      <c r="X19" s="1"/>
    </row>
    <row r="20" spans="1:24" s="34" customFormat="1" ht="15" customHeight="1">
      <c r="A20" s="46">
        <f t="shared" si="17"/>
        <v>16</v>
      </c>
      <c r="B20" s="41" t="str">
        <f t="shared" si="0"/>
        <v>S</v>
      </c>
      <c r="C20" s="58">
        <v>155</v>
      </c>
      <c r="D20" s="37">
        <f t="shared" si="1"/>
        <v>16188</v>
      </c>
      <c r="E20" s="38" t="str">
        <f t="shared" si="2"/>
        <v>Werner, Verena</v>
      </c>
      <c r="F20" s="39" t="str">
        <f t="shared" si="3"/>
        <v>RST-Mittelfranken</v>
      </c>
      <c r="G20" s="40" t="str">
        <f t="shared" si="4"/>
        <v>BMW E36 318 ti</v>
      </c>
      <c r="H20" s="39">
        <f t="shared" si="5"/>
        <v>1</v>
      </c>
      <c r="I20" s="140">
        <f t="shared" si="6"/>
        <v>1</v>
      </c>
      <c r="J20" s="144">
        <v>0.0008839120370370369</v>
      </c>
      <c r="K20" s="73" t="s">
        <v>47</v>
      </c>
      <c r="L20" s="43">
        <f t="shared" si="7"/>
        <v>5.7875E-05</v>
      </c>
      <c r="M20" s="43">
        <f t="shared" si="8"/>
        <v>0.0009417870370370369</v>
      </c>
      <c r="N20" s="92">
        <f t="shared" si="9"/>
        <v>0.0009417870370370369</v>
      </c>
      <c r="O20" s="76">
        <v>0.0008486111111111111</v>
      </c>
      <c r="P20" s="77"/>
      <c r="Q20" s="43">
        <f t="shared" si="10"/>
        <v>0</v>
      </c>
      <c r="R20" s="43">
        <f t="shared" si="11"/>
        <v>0.0008486111111111111</v>
      </c>
      <c r="S20" s="88">
        <f t="shared" si="12"/>
        <v>0.0008486111111111111</v>
      </c>
      <c r="T20" s="85">
        <f t="shared" si="13"/>
        <v>0.0008486111111111111</v>
      </c>
      <c r="U20" s="89">
        <f t="shared" si="14"/>
        <v>0.0008486111111111111</v>
      </c>
      <c r="V20" s="87">
        <f t="shared" si="15"/>
        <v>16.6</v>
      </c>
      <c r="W20" s="142">
        <f t="shared" si="16"/>
        <v>16.6</v>
      </c>
      <c r="X20" s="1"/>
    </row>
    <row r="21" spans="1:24" s="34" customFormat="1" ht="15" customHeight="1">
      <c r="A21" s="46">
        <f t="shared" si="17"/>
        <v>17</v>
      </c>
      <c r="B21" s="41" t="str">
        <f t="shared" si="0"/>
        <v>S</v>
      </c>
      <c r="C21" s="58">
        <v>28</v>
      </c>
      <c r="D21" s="37">
        <f t="shared" si="1"/>
        <v>16179</v>
      </c>
      <c r="E21" s="38" t="str">
        <f t="shared" si="2"/>
        <v>Satzinger, Dieter</v>
      </c>
      <c r="F21" s="39" t="str">
        <f t="shared" si="3"/>
        <v>MSC Jura</v>
      </c>
      <c r="G21" s="40" t="str">
        <f t="shared" si="4"/>
        <v>Honda Civic Type R</v>
      </c>
      <c r="H21" s="39">
        <f t="shared" si="5"/>
        <v>0</v>
      </c>
      <c r="I21" s="140">
        <f t="shared" si="6"/>
        <v>0</v>
      </c>
      <c r="J21" s="72">
        <v>0.0008626157407407407</v>
      </c>
      <c r="K21" s="73"/>
      <c r="L21" s="43">
        <f t="shared" si="7"/>
        <v>0</v>
      </c>
      <c r="M21" s="43">
        <f t="shared" si="8"/>
        <v>0.0008626157407407407</v>
      </c>
      <c r="N21" s="92">
        <f t="shared" si="9"/>
        <v>0.0008626157407407407</v>
      </c>
      <c r="O21" s="76">
        <v>0.0008415509259259258</v>
      </c>
      <c r="P21" s="77">
        <v>20</v>
      </c>
      <c r="Q21" s="43">
        <f t="shared" si="10"/>
        <v>0.0002315</v>
      </c>
      <c r="R21" s="43">
        <f t="shared" si="11"/>
        <v>0.0010730509259259259</v>
      </c>
      <c r="S21" s="88">
        <f t="shared" si="12"/>
        <v>0.0010730509259259259</v>
      </c>
      <c r="T21" s="85">
        <f t="shared" si="13"/>
        <v>0.0008626157407407407</v>
      </c>
      <c r="U21" s="89">
        <f t="shared" si="14"/>
        <v>0.0008626157407407407</v>
      </c>
      <c r="V21" s="87">
        <f t="shared" si="15"/>
        <v>16.2</v>
      </c>
      <c r="W21" s="142">
        <f t="shared" si="16"/>
        <v>16.2</v>
      </c>
      <c r="X21" s="1"/>
    </row>
    <row r="22" spans="1:24" s="34" customFormat="1" ht="15" customHeight="1">
      <c r="A22" s="46">
        <f t="shared" si="17"/>
        <v>18</v>
      </c>
      <c r="B22" s="41" t="str">
        <f t="shared" si="0"/>
        <v>S</v>
      </c>
      <c r="C22" s="58">
        <v>317</v>
      </c>
      <c r="D22" s="37">
        <f t="shared" si="1"/>
        <v>0</v>
      </c>
      <c r="E22" s="38" t="str">
        <f t="shared" si="2"/>
        <v>Bornschlegl, Leopold</v>
      </c>
      <c r="F22" s="39" t="str">
        <f t="shared" si="3"/>
        <v>MSC Jura</v>
      </c>
      <c r="G22" s="40" t="str">
        <f t="shared" si="4"/>
        <v>BMW 320 i</v>
      </c>
      <c r="H22" s="39">
        <f t="shared" si="5"/>
        <v>1</v>
      </c>
      <c r="I22" s="140">
        <f t="shared" si="6"/>
        <v>0</v>
      </c>
      <c r="J22" s="72">
        <v>0.0008090277777777779</v>
      </c>
      <c r="K22" s="73" t="s">
        <v>161</v>
      </c>
      <c r="L22" s="43">
        <f t="shared" si="7"/>
        <v>0.00011575</v>
      </c>
      <c r="M22" s="43">
        <f t="shared" si="8"/>
        <v>0.0009247777777777778</v>
      </c>
      <c r="N22" s="92">
        <f t="shared" si="9"/>
        <v>0.0009247777777777778</v>
      </c>
      <c r="O22" s="76">
        <v>0.0008052083333333332</v>
      </c>
      <c r="P22" s="77">
        <v>5</v>
      </c>
      <c r="Q22" s="43">
        <f t="shared" si="10"/>
        <v>5.7875E-05</v>
      </c>
      <c r="R22" s="43">
        <f t="shared" si="11"/>
        <v>0.0008630833333333332</v>
      </c>
      <c r="S22" s="88">
        <f t="shared" si="12"/>
        <v>0.0008630833333333332</v>
      </c>
      <c r="T22" s="85">
        <f t="shared" si="13"/>
        <v>0.0008630833333333332</v>
      </c>
      <c r="U22" s="89">
        <f t="shared" si="14"/>
        <v>0.0008630833333333332</v>
      </c>
      <c r="V22" s="87">
        <f t="shared" si="15"/>
        <v>15.8</v>
      </c>
      <c r="W22" s="142">
        <f t="shared" si="16"/>
        <v>15.8</v>
      </c>
      <c r="X22" s="1"/>
    </row>
    <row r="23" spans="1:24" s="34" customFormat="1" ht="15" customHeight="1">
      <c r="A23" s="46">
        <f t="shared" si="17"/>
        <v>19</v>
      </c>
      <c r="B23" s="41" t="str">
        <f t="shared" si="0"/>
        <v>S</v>
      </c>
      <c r="C23" s="58">
        <v>20</v>
      </c>
      <c r="D23" s="37">
        <f t="shared" si="1"/>
        <v>20268</v>
      </c>
      <c r="E23" s="38" t="str">
        <f t="shared" si="2"/>
        <v>Walter, Gerhard</v>
      </c>
      <c r="F23" s="39" t="str">
        <f t="shared" si="3"/>
        <v>AC Gunzenhausen</v>
      </c>
      <c r="G23" s="40" t="str">
        <f t="shared" si="4"/>
        <v>BMW E36</v>
      </c>
      <c r="H23" s="39">
        <f t="shared" si="5"/>
        <v>0</v>
      </c>
      <c r="I23" s="140">
        <f t="shared" si="6"/>
        <v>0</v>
      </c>
      <c r="J23" s="72">
        <v>0.0009045138888888888</v>
      </c>
      <c r="K23" s="73"/>
      <c r="L23" s="43">
        <f t="shared" si="7"/>
        <v>0</v>
      </c>
      <c r="M23" s="43">
        <f t="shared" si="8"/>
        <v>0.0009045138888888888</v>
      </c>
      <c r="N23" s="92">
        <f t="shared" si="9"/>
        <v>0.0009045138888888888</v>
      </c>
      <c r="O23" s="76">
        <v>0.0008813657407407407</v>
      </c>
      <c r="P23" s="77"/>
      <c r="Q23" s="43">
        <f t="shared" si="10"/>
        <v>0</v>
      </c>
      <c r="R23" s="43">
        <f t="shared" si="11"/>
        <v>0.0008813657407407407</v>
      </c>
      <c r="S23" s="88">
        <f t="shared" si="12"/>
        <v>0.0008813657407407407</v>
      </c>
      <c r="T23" s="85">
        <f t="shared" si="13"/>
        <v>0.0008813657407407407</v>
      </c>
      <c r="U23" s="89">
        <f t="shared" si="14"/>
        <v>0.0008813657407407407</v>
      </c>
      <c r="V23" s="87">
        <f t="shared" si="15"/>
        <v>15.4</v>
      </c>
      <c r="W23" s="142">
        <f t="shared" si="16"/>
        <v>15.4</v>
      </c>
      <c r="X23" s="1"/>
    </row>
    <row r="24" spans="1:24" s="34" customFormat="1" ht="15" customHeight="1">
      <c r="A24" s="46">
        <f t="shared" si="17"/>
        <v>20</v>
      </c>
      <c r="B24" s="41" t="str">
        <f t="shared" si="0"/>
        <v>S</v>
      </c>
      <c r="C24" s="58">
        <v>57</v>
      </c>
      <c r="D24" s="37">
        <f t="shared" si="1"/>
        <v>0</v>
      </c>
      <c r="E24" s="38" t="str">
        <f t="shared" si="2"/>
        <v>Bohlig, Marcus</v>
      </c>
      <c r="F24" s="39" t="str">
        <f t="shared" si="3"/>
        <v>MSC Jura</v>
      </c>
      <c r="G24" s="40" t="str">
        <f t="shared" si="4"/>
        <v>VW Polo G40</v>
      </c>
      <c r="H24" s="39">
        <f t="shared" si="5"/>
        <v>1</v>
      </c>
      <c r="I24" s="140">
        <f t="shared" si="6"/>
        <v>0</v>
      </c>
      <c r="J24" s="72">
        <v>0.0008489583333333332</v>
      </c>
      <c r="K24" s="73" t="s">
        <v>47</v>
      </c>
      <c r="L24" s="43">
        <f t="shared" si="7"/>
        <v>5.7875E-05</v>
      </c>
      <c r="M24" s="43">
        <f t="shared" si="8"/>
        <v>0.0009068333333333332</v>
      </c>
      <c r="N24" s="92">
        <f t="shared" si="9"/>
        <v>0.0009068333333333332</v>
      </c>
      <c r="O24" s="76">
        <v>0.0008365740740740742</v>
      </c>
      <c r="P24" s="77">
        <v>5</v>
      </c>
      <c r="Q24" s="43">
        <f t="shared" si="10"/>
        <v>5.7875E-05</v>
      </c>
      <c r="R24" s="43">
        <f t="shared" si="11"/>
        <v>0.0008944490740740742</v>
      </c>
      <c r="S24" s="88">
        <f t="shared" si="12"/>
        <v>0.0008944490740740742</v>
      </c>
      <c r="T24" s="85">
        <f t="shared" si="13"/>
        <v>0.0008944490740740742</v>
      </c>
      <c r="U24" s="89">
        <f t="shared" si="14"/>
        <v>0.0008944490740740742</v>
      </c>
      <c r="V24" s="87">
        <f t="shared" si="15"/>
        <v>15</v>
      </c>
      <c r="W24" s="142">
        <f t="shared" si="16"/>
        <v>15</v>
      </c>
      <c r="X24" s="1"/>
    </row>
    <row r="25" spans="1:24" s="34" customFormat="1" ht="15" customHeight="1">
      <c r="A25" s="46">
        <f t="shared" si="17"/>
        <v>21</v>
      </c>
      <c r="B25" s="41" t="str">
        <f t="shared" si="0"/>
        <v>S</v>
      </c>
      <c r="C25" s="58">
        <v>37</v>
      </c>
      <c r="D25" s="37">
        <f t="shared" si="1"/>
        <v>0</v>
      </c>
      <c r="E25" s="38" t="str">
        <f t="shared" si="2"/>
        <v>Haberkern, Pia</v>
      </c>
      <c r="F25" s="39" t="str">
        <f t="shared" si="3"/>
        <v>MSC Jura</v>
      </c>
      <c r="G25" s="40" t="str">
        <f t="shared" si="4"/>
        <v>Opel Astra GSI</v>
      </c>
      <c r="H25" s="39">
        <f t="shared" si="5"/>
        <v>1</v>
      </c>
      <c r="I25" s="140">
        <f t="shared" si="6"/>
        <v>1</v>
      </c>
      <c r="J25" s="72">
        <v>0.0010659722222222223</v>
      </c>
      <c r="K25" s="73"/>
      <c r="L25" s="43">
        <f t="shared" si="7"/>
        <v>0</v>
      </c>
      <c r="M25" s="43">
        <f t="shared" si="8"/>
        <v>0.0010659722222222223</v>
      </c>
      <c r="N25" s="92">
        <f t="shared" si="9"/>
        <v>0.0010659722222222223</v>
      </c>
      <c r="O25" s="76">
        <v>0.0010296296296296297</v>
      </c>
      <c r="P25" s="77"/>
      <c r="Q25" s="43">
        <f t="shared" si="10"/>
        <v>0</v>
      </c>
      <c r="R25" s="43">
        <f t="shared" si="11"/>
        <v>0.0010296296296296297</v>
      </c>
      <c r="S25" s="88">
        <f t="shared" si="12"/>
        <v>0.0010296296296296297</v>
      </c>
      <c r="T25" s="85">
        <f t="shared" si="13"/>
        <v>0.0010296296296296297</v>
      </c>
      <c r="U25" s="89">
        <f t="shared" si="14"/>
        <v>0.0010296296296296297</v>
      </c>
      <c r="V25" s="87">
        <f t="shared" si="15"/>
        <v>14.6</v>
      </c>
      <c r="W25" s="142">
        <f t="shared" si="16"/>
        <v>14.6</v>
      </c>
      <c r="X25" s="1"/>
    </row>
    <row r="26" spans="1:24" s="34" customFormat="1" ht="15" customHeight="1">
      <c r="A26" s="46">
        <f t="shared" si="17"/>
      </c>
      <c r="B26" s="41">
        <f t="shared" si="0"/>
      </c>
      <c r="C26" s="58"/>
      <c r="D26" s="37">
        <f t="shared" si="1"/>
      </c>
      <c r="E26" s="38">
        <f t="shared" si="2"/>
      </c>
      <c r="F26" s="39">
        <f t="shared" si="3"/>
      </c>
      <c r="G26" s="40">
        <f t="shared" si="4"/>
      </c>
      <c r="H26" s="39">
        <f t="shared" si="5"/>
      </c>
      <c r="I26" s="140">
        <f t="shared" si="6"/>
      </c>
      <c r="J26" s="72"/>
      <c r="K26" s="73"/>
      <c r="L26" s="43">
        <f t="shared" si="7"/>
        <v>0</v>
      </c>
      <c r="M26" s="43">
        <f t="shared" si="8"/>
        <v>0</v>
      </c>
      <c r="N26" s="92">
        <f t="shared" si="9"/>
      </c>
      <c r="O26" s="76"/>
      <c r="P26" s="77"/>
      <c r="Q26" s="43">
        <f t="shared" si="10"/>
        <v>0</v>
      </c>
      <c r="R26" s="43">
        <f t="shared" si="11"/>
        <v>0</v>
      </c>
      <c r="S26" s="88">
        <f t="shared" si="12"/>
      </c>
      <c r="T26" s="85">
        <f t="shared" si="13"/>
        <v>0</v>
      </c>
      <c r="U26" s="89">
        <f t="shared" si="14"/>
      </c>
      <c r="V26" s="87" t="e">
        <f t="shared" si="15"/>
        <v>#VALUE!</v>
      </c>
      <c r="W26" s="142">
        <f t="shared" si="16"/>
      </c>
      <c r="X26" s="1"/>
    </row>
    <row r="27" spans="1:24" s="34" customFormat="1" ht="15" customHeight="1">
      <c r="A27" s="46">
        <f t="shared" si="17"/>
      </c>
      <c r="B27" s="41">
        <f t="shared" si="0"/>
      </c>
      <c r="C27" s="58"/>
      <c r="D27" s="37">
        <f t="shared" si="1"/>
      </c>
      <c r="E27" s="38">
        <f t="shared" si="2"/>
      </c>
      <c r="F27" s="39">
        <f t="shared" si="3"/>
      </c>
      <c r="G27" s="40">
        <f t="shared" si="4"/>
      </c>
      <c r="H27" s="39">
        <f t="shared" si="5"/>
      </c>
      <c r="I27" s="140">
        <f t="shared" si="6"/>
      </c>
      <c r="J27" s="72"/>
      <c r="K27" s="73"/>
      <c r="L27" s="43">
        <f t="shared" si="7"/>
        <v>0</v>
      </c>
      <c r="M27" s="43">
        <f t="shared" si="8"/>
        <v>0</v>
      </c>
      <c r="N27" s="92">
        <f t="shared" si="9"/>
      </c>
      <c r="O27" s="76"/>
      <c r="P27" s="77"/>
      <c r="Q27" s="43">
        <f t="shared" si="10"/>
        <v>0</v>
      </c>
      <c r="R27" s="43">
        <f t="shared" si="11"/>
        <v>0</v>
      </c>
      <c r="S27" s="88">
        <f t="shared" si="12"/>
      </c>
      <c r="T27" s="85">
        <f t="shared" si="13"/>
        <v>0</v>
      </c>
      <c r="U27" s="89">
        <f t="shared" si="14"/>
      </c>
      <c r="V27" s="87" t="e">
        <f t="shared" si="15"/>
        <v>#VALUE!</v>
      </c>
      <c r="W27" s="142">
        <f t="shared" si="16"/>
      </c>
      <c r="X27" s="1"/>
    </row>
    <row r="28" spans="1:24" s="34" customFormat="1" ht="15" customHeight="1">
      <c r="A28" s="46">
        <f t="shared" si="17"/>
      </c>
      <c r="B28" s="41">
        <f t="shared" si="0"/>
      </c>
      <c r="C28" s="58"/>
      <c r="D28" s="37">
        <f t="shared" si="1"/>
      </c>
      <c r="E28" s="38">
        <f t="shared" si="2"/>
      </c>
      <c r="F28" s="39">
        <f t="shared" si="3"/>
      </c>
      <c r="G28" s="40">
        <f t="shared" si="4"/>
      </c>
      <c r="H28" s="39">
        <f t="shared" si="5"/>
      </c>
      <c r="I28" s="140">
        <f t="shared" si="6"/>
      </c>
      <c r="J28" s="72"/>
      <c r="K28" s="73"/>
      <c r="L28" s="43">
        <f t="shared" si="7"/>
        <v>0</v>
      </c>
      <c r="M28" s="43">
        <f t="shared" si="8"/>
        <v>0</v>
      </c>
      <c r="N28" s="92">
        <f t="shared" si="9"/>
      </c>
      <c r="O28" s="76"/>
      <c r="P28" s="77"/>
      <c r="Q28" s="43">
        <f t="shared" si="10"/>
        <v>0</v>
      </c>
      <c r="R28" s="43">
        <f t="shared" si="11"/>
        <v>0</v>
      </c>
      <c r="S28" s="88">
        <f t="shared" si="12"/>
      </c>
      <c r="T28" s="85">
        <f t="shared" si="13"/>
        <v>0</v>
      </c>
      <c r="U28" s="89">
        <f t="shared" si="14"/>
      </c>
      <c r="V28" s="87" t="e">
        <f t="shared" si="15"/>
        <v>#VALUE!</v>
      </c>
      <c r="W28" s="142">
        <f t="shared" si="16"/>
      </c>
      <c r="X28" s="1"/>
    </row>
    <row r="29" spans="1:24" s="34" customFormat="1" ht="15" customHeight="1">
      <c r="A29" s="46">
        <f t="shared" si="17"/>
      </c>
      <c r="B29" s="41">
        <f t="shared" si="0"/>
      </c>
      <c r="C29" s="58"/>
      <c r="D29" s="37">
        <f t="shared" si="1"/>
      </c>
      <c r="E29" s="38">
        <f t="shared" si="2"/>
      </c>
      <c r="F29" s="39">
        <f t="shared" si="3"/>
      </c>
      <c r="G29" s="40">
        <f t="shared" si="4"/>
      </c>
      <c r="H29" s="39">
        <f t="shared" si="5"/>
      </c>
      <c r="I29" s="140">
        <f t="shared" si="6"/>
      </c>
      <c r="J29" s="72"/>
      <c r="K29" s="73"/>
      <c r="L29" s="43">
        <f t="shared" si="7"/>
        <v>0</v>
      </c>
      <c r="M29" s="43">
        <f t="shared" si="8"/>
        <v>0</v>
      </c>
      <c r="N29" s="92">
        <f t="shared" si="9"/>
      </c>
      <c r="O29" s="76"/>
      <c r="P29" s="77"/>
      <c r="Q29" s="43">
        <f t="shared" si="10"/>
        <v>0</v>
      </c>
      <c r="R29" s="43">
        <f t="shared" si="11"/>
        <v>0</v>
      </c>
      <c r="S29" s="88">
        <f t="shared" si="12"/>
      </c>
      <c r="T29" s="85">
        <f t="shared" si="13"/>
        <v>0</v>
      </c>
      <c r="U29" s="89">
        <f t="shared" si="14"/>
      </c>
      <c r="V29" s="87" t="e">
        <f t="shared" si="15"/>
        <v>#VALUE!</v>
      </c>
      <c r="W29" s="142">
        <f t="shared" si="16"/>
      </c>
      <c r="X29" s="1"/>
    </row>
    <row r="30" spans="1:24" s="34" customFormat="1" ht="15" customHeight="1">
      <c r="A30" s="46">
        <f t="shared" si="17"/>
      </c>
      <c r="B30" s="41">
        <f t="shared" si="0"/>
      </c>
      <c r="C30" s="58"/>
      <c r="D30" s="37">
        <f t="shared" si="1"/>
      </c>
      <c r="E30" s="38">
        <f t="shared" si="2"/>
      </c>
      <c r="F30" s="39">
        <f t="shared" si="3"/>
      </c>
      <c r="G30" s="40">
        <f t="shared" si="4"/>
      </c>
      <c r="H30" s="39">
        <f t="shared" si="5"/>
      </c>
      <c r="I30" s="140">
        <f t="shared" si="6"/>
      </c>
      <c r="J30" s="72"/>
      <c r="K30" s="73"/>
      <c r="L30" s="43">
        <f t="shared" si="7"/>
        <v>0</v>
      </c>
      <c r="M30" s="43">
        <f t="shared" si="8"/>
        <v>0</v>
      </c>
      <c r="N30" s="92">
        <f t="shared" si="9"/>
      </c>
      <c r="O30" s="76"/>
      <c r="P30" s="77"/>
      <c r="Q30" s="43">
        <f t="shared" si="10"/>
        <v>0</v>
      </c>
      <c r="R30" s="43">
        <f t="shared" si="11"/>
        <v>0</v>
      </c>
      <c r="S30" s="88">
        <f t="shared" si="12"/>
      </c>
      <c r="T30" s="85">
        <f t="shared" si="13"/>
        <v>0</v>
      </c>
      <c r="U30" s="89">
        <f t="shared" si="14"/>
      </c>
      <c r="V30" s="87" t="e">
        <f t="shared" si="15"/>
        <v>#VALUE!</v>
      </c>
      <c r="W30" s="142">
        <f t="shared" si="16"/>
      </c>
      <c r="X30" s="1"/>
    </row>
    <row r="31" spans="1:24" s="34" customFormat="1" ht="15" customHeight="1">
      <c r="A31" s="46">
        <f t="shared" si="17"/>
      </c>
      <c r="B31" s="41">
        <f t="shared" si="0"/>
      </c>
      <c r="C31" s="58"/>
      <c r="D31" s="37">
        <f t="shared" si="1"/>
      </c>
      <c r="E31" s="38">
        <f t="shared" si="2"/>
      </c>
      <c r="F31" s="39">
        <f t="shared" si="3"/>
      </c>
      <c r="G31" s="40">
        <f t="shared" si="4"/>
      </c>
      <c r="H31" s="39">
        <f t="shared" si="5"/>
      </c>
      <c r="I31" s="140">
        <f t="shared" si="6"/>
      </c>
      <c r="J31" s="72"/>
      <c r="K31" s="73"/>
      <c r="L31" s="43">
        <f t="shared" si="7"/>
        <v>0</v>
      </c>
      <c r="M31" s="43">
        <f t="shared" si="8"/>
        <v>0</v>
      </c>
      <c r="N31" s="92">
        <f t="shared" si="9"/>
      </c>
      <c r="O31" s="76"/>
      <c r="P31" s="77"/>
      <c r="Q31" s="43">
        <f t="shared" si="10"/>
        <v>0</v>
      </c>
      <c r="R31" s="43">
        <f t="shared" si="11"/>
        <v>0</v>
      </c>
      <c r="S31" s="88">
        <f t="shared" si="12"/>
      </c>
      <c r="T31" s="85">
        <f t="shared" si="13"/>
        <v>0</v>
      </c>
      <c r="U31" s="89">
        <f t="shared" si="14"/>
      </c>
      <c r="V31" s="87" t="e">
        <f t="shared" si="15"/>
        <v>#VALUE!</v>
      </c>
      <c r="W31" s="142">
        <f t="shared" si="16"/>
      </c>
      <c r="X31" s="1"/>
    </row>
    <row r="32" spans="1:24" s="34" customFormat="1" ht="15" customHeight="1">
      <c r="A32" s="46">
        <f t="shared" si="17"/>
      </c>
      <c r="B32" s="41">
        <f t="shared" si="0"/>
      </c>
      <c r="C32" s="58"/>
      <c r="D32" s="37">
        <f t="shared" si="1"/>
      </c>
      <c r="E32" s="38">
        <f t="shared" si="2"/>
      </c>
      <c r="F32" s="39">
        <f t="shared" si="3"/>
      </c>
      <c r="G32" s="40">
        <f t="shared" si="4"/>
      </c>
      <c r="H32" s="39">
        <f t="shared" si="5"/>
      </c>
      <c r="I32" s="140">
        <f t="shared" si="6"/>
      </c>
      <c r="J32" s="72"/>
      <c r="K32" s="73"/>
      <c r="L32" s="43">
        <f t="shared" si="7"/>
        <v>0</v>
      </c>
      <c r="M32" s="43">
        <f t="shared" si="8"/>
        <v>0</v>
      </c>
      <c r="N32" s="92">
        <f t="shared" si="9"/>
      </c>
      <c r="O32" s="76"/>
      <c r="P32" s="77"/>
      <c r="Q32" s="43">
        <f t="shared" si="10"/>
        <v>0</v>
      </c>
      <c r="R32" s="43">
        <f t="shared" si="11"/>
        <v>0</v>
      </c>
      <c r="S32" s="88">
        <f t="shared" si="12"/>
      </c>
      <c r="T32" s="85">
        <f t="shared" si="13"/>
        <v>0</v>
      </c>
      <c r="U32" s="89">
        <f t="shared" si="14"/>
      </c>
      <c r="V32" s="87" t="e">
        <f t="shared" si="15"/>
        <v>#VALUE!</v>
      </c>
      <c r="W32" s="142">
        <f t="shared" si="16"/>
      </c>
      <c r="X32" s="1"/>
    </row>
    <row r="33" spans="1:24" s="34" customFormat="1" ht="15" customHeight="1">
      <c r="A33" s="46">
        <f t="shared" si="17"/>
      </c>
      <c r="B33" s="41">
        <f t="shared" si="0"/>
      </c>
      <c r="C33" s="58"/>
      <c r="D33" s="37">
        <f t="shared" si="1"/>
      </c>
      <c r="E33" s="38">
        <f t="shared" si="2"/>
      </c>
      <c r="F33" s="39">
        <f t="shared" si="3"/>
      </c>
      <c r="G33" s="40">
        <f t="shared" si="4"/>
      </c>
      <c r="H33" s="39">
        <f t="shared" si="5"/>
      </c>
      <c r="I33" s="140">
        <f t="shared" si="6"/>
      </c>
      <c r="J33" s="72"/>
      <c r="K33" s="73"/>
      <c r="L33" s="43">
        <f t="shared" si="7"/>
        <v>0</v>
      </c>
      <c r="M33" s="43">
        <f t="shared" si="8"/>
        <v>0</v>
      </c>
      <c r="N33" s="92">
        <f t="shared" si="9"/>
      </c>
      <c r="O33" s="76"/>
      <c r="P33" s="77"/>
      <c r="Q33" s="43">
        <f t="shared" si="10"/>
        <v>0</v>
      </c>
      <c r="R33" s="43">
        <f t="shared" si="11"/>
        <v>0</v>
      </c>
      <c r="S33" s="88">
        <f t="shared" si="12"/>
      </c>
      <c r="T33" s="85">
        <f t="shared" si="13"/>
        <v>0</v>
      </c>
      <c r="U33" s="89">
        <f t="shared" si="14"/>
      </c>
      <c r="V33" s="87" t="e">
        <f t="shared" si="15"/>
        <v>#VALUE!</v>
      </c>
      <c r="W33" s="142">
        <f t="shared" si="16"/>
      </c>
      <c r="X33" s="1"/>
    </row>
    <row r="34" spans="1:24" s="34" customFormat="1" ht="15" customHeight="1" thickBot="1">
      <c r="A34" s="121">
        <f>IF(ISBLANK(C34),"",#REF!+1)</f>
      </c>
      <c r="B34" s="122">
        <f t="shared" si="0"/>
      </c>
      <c r="C34" s="123"/>
      <c r="D34" s="124">
        <f t="shared" si="1"/>
      </c>
      <c r="E34" s="125">
        <f t="shared" si="2"/>
      </c>
      <c r="F34" s="126">
        <f t="shared" si="3"/>
      </c>
      <c r="G34" s="127">
        <f t="shared" si="4"/>
      </c>
      <c r="H34" s="126">
        <f t="shared" si="5"/>
      </c>
      <c r="I34" s="126">
        <f t="shared" si="6"/>
      </c>
      <c r="J34" s="128"/>
      <c r="K34" s="129"/>
      <c r="L34" s="130">
        <f t="shared" si="7"/>
        <v>0</v>
      </c>
      <c r="M34" s="130">
        <f t="shared" si="8"/>
        <v>0</v>
      </c>
      <c r="N34" s="131">
        <f t="shared" si="9"/>
      </c>
      <c r="O34" s="132"/>
      <c r="P34" s="133"/>
      <c r="Q34" s="130">
        <f t="shared" si="10"/>
        <v>0</v>
      </c>
      <c r="R34" s="130">
        <f t="shared" si="11"/>
        <v>0</v>
      </c>
      <c r="S34" s="134">
        <f t="shared" si="12"/>
      </c>
      <c r="T34" s="135">
        <f t="shared" si="13"/>
        <v>0</v>
      </c>
      <c r="U34" s="136">
        <f t="shared" si="14"/>
      </c>
      <c r="V34" s="137" t="e">
        <f t="shared" si="15"/>
        <v>#VALUE!</v>
      </c>
      <c r="W34" s="143">
        <f t="shared" si="16"/>
      </c>
      <c r="X34" s="1"/>
    </row>
  </sheetData>
  <sheetProtection/>
  <conditionalFormatting sqref="B5:B34">
    <cfRule type="cellIs" priority="1" dxfId="7" operator="equal" stopIfTrue="1">
      <formula>Goldplakette</formula>
    </cfRule>
    <cfRule type="cellIs" priority="2" dxfId="6" operator="equal" stopIfTrue="1">
      <formula>Silberplakette</formula>
    </cfRule>
    <cfRule type="cellIs" priority="3" dxfId="5" operator="equal" stopIfTrue="1">
      <formula>Bronzeplakette</formula>
    </cfRule>
  </conditionalFormatting>
  <conditionalFormatting sqref="E5:E34">
    <cfRule type="expression" priority="4" dxfId="3" stopIfTrue="1">
      <formula>I5+H5=2</formula>
    </cfRule>
    <cfRule type="expression" priority="5" dxfId="9" stopIfTrue="1">
      <formula>H5=1</formula>
    </cfRule>
    <cfRule type="expression" priority="6" dxfId="1" stopIfTrue="1">
      <formula>I5=1</formula>
    </cfRule>
  </conditionalFormatting>
  <conditionalFormatting sqref="F5:G34 D5:D34">
    <cfRule type="cellIs" priority="7" dxfId="0" operator="equal" stopIfTrue="1">
      <formula>0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r:id="rId2"/>
  <headerFooter alignWithMargins="0">
    <oddHeader>&amp;L&amp;"Arial,Fett Kursiv"&amp;12Klassen - Ergebnisliste</oddHeader>
    <oddFooter>&amp;L&amp;"Arial,Fett Kursiv"&amp;12&amp;D    &amp;T&amp;C&amp;"Arial,Fett Kursiv"&amp;12SPORTKOMMISSAR:&amp;R&amp;"Arial,Fett Kursiv"&amp;12 45:00,00 = a.d.W.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9"/>
  <dimension ref="A1:X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U5" sqref="U5:W12"/>
    </sheetView>
  </sheetViews>
  <sheetFormatPr defaultColWidth="11.421875" defaultRowHeight="12.75"/>
  <cols>
    <col min="1" max="1" width="5.7109375" style="48" customWidth="1"/>
    <col min="2" max="2" width="3.57421875" style="0" customWidth="1"/>
    <col min="3" max="3" width="6.00390625" style="62" customWidth="1"/>
    <col min="4" max="4" width="8.8515625" style="0" customWidth="1"/>
    <col min="5" max="5" width="18.8515625" style="0" customWidth="1"/>
    <col min="6" max="6" width="18.57421875" style="0" customWidth="1"/>
    <col min="7" max="7" width="13.00390625" style="0" customWidth="1"/>
    <col min="8" max="9" width="10.7109375" style="0" hidden="1" customWidth="1"/>
    <col min="10" max="10" width="9.28125" style="62" customWidth="1"/>
    <col min="11" max="11" width="3.8515625" style="61" customWidth="1"/>
    <col min="12" max="13" width="9.28125" style="0" hidden="1" customWidth="1"/>
    <col min="14" max="14" width="9.28125" style="78" customWidth="1"/>
    <col min="15" max="15" width="9.28125" style="61" customWidth="1"/>
    <col min="16" max="16" width="3.8515625" style="61" customWidth="1"/>
    <col min="17" max="18" width="9.28125" style="0" hidden="1" customWidth="1"/>
    <col min="19" max="19" width="9.28125" style="78" customWidth="1"/>
    <col min="20" max="20" width="8.7109375" style="78" hidden="1" customWidth="1"/>
    <col min="21" max="21" width="10.421875" style="79" customWidth="1"/>
    <col min="22" max="22" width="8.7109375" style="80" hidden="1" customWidth="1"/>
    <col min="23" max="23" width="10.28125" style="80" customWidth="1"/>
    <col min="24" max="24" width="11.57421875" style="1" customWidth="1"/>
  </cols>
  <sheetData>
    <row r="1" spans="1:13" ht="15">
      <c r="A1" s="44"/>
      <c r="B1" s="1"/>
      <c r="C1" s="61"/>
      <c r="D1" s="1"/>
      <c r="E1" s="2"/>
      <c r="F1" s="2"/>
      <c r="G1" s="2"/>
      <c r="H1" s="2"/>
      <c r="I1" s="2"/>
      <c r="J1" s="65"/>
      <c r="L1" s="1"/>
      <c r="M1" s="1"/>
    </row>
    <row r="2" spans="1:13" ht="23.25">
      <c r="A2" s="50" t="s">
        <v>40</v>
      </c>
      <c r="B2" s="51"/>
      <c r="C2" s="63"/>
      <c r="D2" s="51">
        <f>MAX(A5:A34)</f>
        <v>8</v>
      </c>
      <c r="E2" s="52" t="s">
        <v>0</v>
      </c>
      <c r="F2" s="102" t="str">
        <f>IF(ISBLANK(E2),"",VLOOKUP(E2,'Veranst.'!A:C,3,FALSE))</f>
        <v>51. Automobilslalom, MSC Jura </v>
      </c>
      <c r="G2" s="49"/>
      <c r="H2" s="49"/>
      <c r="I2" s="49"/>
      <c r="J2" s="66"/>
      <c r="K2" s="67"/>
      <c r="L2" s="3"/>
      <c r="M2" s="3"/>
    </row>
    <row r="3" spans="1:13" ht="15.75" thickBot="1">
      <c r="A3" s="44"/>
      <c r="B3" s="1"/>
      <c r="C3" s="61"/>
      <c r="D3" s="1"/>
      <c r="E3" s="2"/>
      <c r="F3" s="2"/>
      <c r="G3" s="2"/>
      <c r="H3" s="2"/>
      <c r="I3" s="2"/>
      <c r="J3" s="65"/>
      <c r="L3" s="8"/>
      <c r="M3" s="1"/>
    </row>
    <row r="4" spans="1:24" s="35" customFormat="1" ht="15.75" thickBot="1">
      <c r="A4" s="10" t="s">
        <v>1</v>
      </c>
      <c r="B4" s="7" t="s">
        <v>2</v>
      </c>
      <c r="C4" s="64" t="s">
        <v>3</v>
      </c>
      <c r="D4" s="4" t="s">
        <v>4</v>
      </c>
      <c r="E4" s="5" t="s">
        <v>5</v>
      </c>
      <c r="F4" s="5" t="s">
        <v>6</v>
      </c>
      <c r="G4" s="6" t="s">
        <v>7</v>
      </c>
      <c r="H4" s="56"/>
      <c r="I4" s="56"/>
      <c r="J4" s="68" t="s">
        <v>24</v>
      </c>
      <c r="K4" s="69" t="s">
        <v>25</v>
      </c>
      <c r="L4" s="33"/>
      <c r="M4" s="33" t="s">
        <v>26</v>
      </c>
      <c r="N4" s="90" t="s">
        <v>27</v>
      </c>
      <c r="O4" s="68" t="s">
        <v>28</v>
      </c>
      <c r="P4" s="69" t="s">
        <v>29</v>
      </c>
      <c r="Q4" s="33"/>
      <c r="R4" s="33" t="s">
        <v>30</v>
      </c>
      <c r="S4" s="90" t="s">
        <v>31</v>
      </c>
      <c r="T4" s="118" t="s">
        <v>32</v>
      </c>
      <c r="U4" s="81" t="s">
        <v>33</v>
      </c>
      <c r="V4" s="82"/>
      <c r="W4" s="83" t="s">
        <v>60</v>
      </c>
      <c r="X4" s="1"/>
    </row>
    <row r="5" spans="1:24" s="34" customFormat="1" ht="15" customHeight="1">
      <c r="A5" s="45">
        <f>IF(ISBLANK(C5),"",1)</f>
        <v>1</v>
      </c>
      <c r="B5" s="36" t="str">
        <f aca="true" t="shared" si="0" ref="B5:B34">IF(ISBLANK(C5),"",IF(A5&lt;=Gold_R,Goldplakette,IF(A5&lt;=Silber_R,Silberplakette,IF(A5&lt;=Bronze_R,Bronzeplakette,Erinnerung))))</f>
        <v>G</v>
      </c>
      <c r="C5" s="57">
        <v>4</v>
      </c>
      <c r="D5" s="37">
        <f aca="true" t="shared" si="1" ref="D5:D34">IF(ISBLANK(C5),"",VLOOKUP(C5,Starter_Feld,2,FALSE))</f>
        <v>10935</v>
      </c>
      <c r="E5" s="38" t="str">
        <f aca="true" t="shared" si="2" ref="E5:E34">IF(ISBLANK(C5),"",VLOOKUP(C5,Starter_Feld,3,FALSE))</f>
        <v>Beck, Ralph</v>
      </c>
      <c r="F5" s="39" t="str">
        <f aca="true" t="shared" si="3" ref="F5:F34">IF(ISBLANK(C5),"",VLOOKUP(C5,Starter_Feld,4,FALSE))</f>
        <v>MSC Bechhofen</v>
      </c>
      <c r="G5" s="40" t="str">
        <f aca="true" t="shared" si="4" ref="G5:G34">IF(ISBLANK(C5),"",VLOOKUP(C5,Starter_Feld,5,FALSE))</f>
        <v>BMW 335 ix</v>
      </c>
      <c r="H5" s="39">
        <f aca="true" t="shared" si="5" ref="H5:H34">IF(ISBLANK(C5),"",VLOOKUP(C5,Starter_Feld,7,FALSE))</f>
        <v>0</v>
      </c>
      <c r="I5" s="139">
        <f aca="true" t="shared" si="6" ref="I5:I34">IF(ISBLANK(C5),"",VLOOKUP(C5,Starter_Feld,8,FALSE))</f>
        <v>0</v>
      </c>
      <c r="J5" s="160">
        <v>0.0006819444444444443</v>
      </c>
      <c r="K5" s="71" t="s">
        <v>161</v>
      </c>
      <c r="L5" s="42">
        <f aca="true" t="shared" si="7" ref="L5:L34">SUM(0.000011575*K5)</f>
        <v>0.00011575</v>
      </c>
      <c r="M5" s="42">
        <f aca="true" t="shared" si="8" ref="M5:M34">SUM(J5,L5)</f>
        <v>0.0007976944444444443</v>
      </c>
      <c r="N5" s="91">
        <f aca="true" t="shared" si="9" ref="N5:N34">IF(J5&lt;&gt;0,M5,"")</f>
        <v>0.0007976944444444443</v>
      </c>
      <c r="O5" s="74">
        <v>0.0006788194444444445</v>
      </c>
      <c r="P5" s="75"/>
      <c r="Q5" s="42">
        <f aca="true" t="shared" si="10" ref="Q5:Q34">SUM(0.000011575*P5)</f>
        <v>0</v>
      </c>
      <c r="R5" s="42">
        <f aca="true" t="shared" si="11" ref="R5:R34">SUM(O5,Q5)</f>
        <v>0.0006788194444444445</v>
      </c>
      <c r="S5" s="84">
        <f aca="true" t="shared" si="12" ref="S5:S34">IF(O5&lt;&gt;0,R5,"")</f>
        <v>0.0006788194444444445</v>
      </c>
      <c r="T5" s="85">
        <f aca="true" t="shared" si="13" ref="T5:T34">MIN(N5,S5)</f>
        <v>0.0006788194444444445</v>
      </c>
      <c r="U5" s="86">
        <f aca="true" t="shared" si="14" ref="U5:U34">IF(O5=0,"",T5)</f>
        <v>0.0006788194444444445</v>
      </c>
      <c r="V5" s="87">
        <f aca="true" t="shared" si="15" ref="V5:V34">23-(20*(A5))/D$2</f>
        <v>20.5</v>
      </c>
      <c r="W5" s="141">
        <f aca="true" t="shared" si="16" ref="W5:W34">IF(O5=0,"",V5)</f>
        <v>20.5</v>
      </c>
      <c r="X5" s="1"/>
    </row>
    <row r="6" spans="1:24" s="34" customFormat="1" ht="15" customHeight="1">
      <c r="A6" s="46">
        <f aca="true" t="shared" si="17" ref="A6:A33">IF(ISBLANK(C6),"",A5+1)</f>
        <v>2</v>
      </c>
      <c r="B6" s="41" t="str">
        <f t="shared" si="0"/>
        <v>G</v>
      </c>
      <c r="C6" s="58">
        <v>150</v>
      </c>
      <c r="D6" s="37">
        <f t="shared" si="1"/>
        <v>15086</v>
      </c>
      <c r="E6" s="38" t="str">
        <f t="shared" si="2"/>
        <v>Nölp, Sebastian</v>
      </c>
      <c r="F6" s="39" t="str">
        <f t="shared" si="3"/>
        <v>ASC Ansbach</v>
      </c>
      <c r="G6" s="40" t="str">
        <f t="shared" si="4"/>
        <v>Audi RS 3</v>
      </c>
      <c r="H6" s="39">
        <f t="shared" si="5"/>
        <v>0</v>
      </c>
      <c r="I6" s="140">
        <f t="shared" si="6"/>
        <v>0</v>
      </c>
      <c r="J6" s="72">
        <v>0.0007112268518518519</v>
      </c>
      <c r="K6" s="73" t="s">
        <v>161</v>
      </c>
      <c r="L6" s="43">
        <f t="shared" si="7"/>
        <v>0.00011575</v>
      </c>
      <c r="M6" s="43">
        <f t="shared" si="8"/>
        <v>0.0008269768518518519</v>
      </c>
      <c r="N6" s="92">
        <f t="shared" si="9"/>
        <v>0.0008269768518518519</v>
      </c>
      <c r="O6" s="76">
        <v>0.0007212962962962963</v>
      </c>
      <c r="P6" s="77"/>
      <c r="Q6" s="43">
        <f t="shared" si="10"/>
        <v>0</v>
      </c>
      <c r="R6" s="43">
        <f t="shared" si="11"/>
        <v>0.0007212962962962963</v>
      </c>
      <c r="S6" s="88">
        <f t="shared" si="12"/>
        <v>0.0007212962962962963</v>
      </c>
      <c r="T6" s="85">
        <f t="shared" si="13"/>
        <v>0.0007212962962962963</v>
      </c>
      <c r="U6" s="89">
        <f t="shared" si="14"/>
        <v>0.0007212962962962963</v>
      </c>
      <c r="V6" s="87">
        <f t="shared" si="15"/>
        <v>18</v>
      </c>
      <c r="W6" s="142">
        <f t="shared" si="16"/>
        <v>18</v>
      </c>
      <c r="X6" s="1"/>
    </row>
    <row r="7" spans="1:24" s="34" customFormat="1" ht="15" customHeight="1">
      <c r="A7" s="46">
        <f t="shared" si="17"/>
        <v>3</v>
      </c>
      <c r="B7" s="41" t="str">
        <f t="shared" si="0"/>
        <v>S</v>
      </c>
      <c r="C7" s="58">
        <v>2</v>
      </c>
      <c r="D7" s="37">
        <f t="shared" si="1"/>
        <v>14885</v>
      </c>
      <c r="E7" s="38" t="str">
        <f t="shared" si="2"/>
        <v>Endres, Oliver</v>
      </c>
      <c r="F7" s="39" t="str">
        <f t="shared" si="3"/>
        <v>RST-Mittelfranken</v>
      </c>
      <c r="G7" s="40" t="str">
        <f t="shared" si="4"/>
        <v>BMW M 135 i</v>
      </c>
      <c r="H7" s="39">
        <f t="shared" si="5"/>
        <v>0</v>
      </c>
      <c r="I7" s="140">
        <f t="shared" si="6"/>
        <v>0</v>
      </c>
      <c r="J7" s="72">
        <v>0.0007451388888888888</v>
      </c>
      <c r="K7" s="73"/>
      <c r="L7" s="43">
        <f t="shared" si="7"/>
        <v>0</v>
      </c>
      <c r="M7" s="43">
        <f t="shared" si="8"/>
        <v>0.0007451388888888888</v>
      </c>
      <c r="N7" s="92">
        <f t="shared" si="9"/>
        <v>0.0007451388888888888</v>
      </c>
      <c r="O7" s="76">
        <v>0.0007453703703703703</v>
      </c>
      <c r="P7" s="77"/>
      <c r="Q7" s="43">
        <f t="shared" si="10"/>
        <v>0</v>
      </c>
      <c r="R7" s="43">
        <f t="shared" si="11"/>
        <v>0.0007453703703703703</v>
      </c>
      <c r="S7" s="88">
        <f t="shared" si="12"/>
        <v>0.0007453703703703703</v>
      </c>
      <c r="T7" s="85">
        <f t="shared" si="13"/>
        <v>0.0007451388888888888</v>
      </c>
      <c r="U7" s="89">
        <f t="shared" si="14"/>
        <v>0.0007451388888888888</v>
      </c>
      <c r="V7" s="87">
        <f t="shared" si="15"/>
        <v>15.5</v>
      </c>
      <c r="W7" s="142">
        <f t="shared" si="16"/>
        <v>15.5</v>
      </c>
      <c r="X7" s="1"/>
    </row>
    <row r="8" spans="1:24" s="34" customFormat="1" ht="15" customHeight="1">
      <c r="A8" s="46">
        <f t="shared" si="17"/>
        <v>4</v>
      </c>
      <c r="B8" s="41" t="str">
        <f t="shared" si="0"/>
        <v>S</v>
      </c>
      <c r="C8" s="58">
        <v>123</v>
      </c>
      <c r="D8" s="37">
        <f t="shared" si="1"/>
        <v>20088</v>
      </c>
      <c r="E8" s="38" t="str">
        <f t="shared" si="2"/>
        <v>Süß, Inge</v>
      </c>
      <c r="F8" s="39" t="str">
        <f t="shared" si="3"/>
        <v>ASC Ansbach</v>
      </c>
      <c r="G8" s="40" t="str">
        <f t="shared" si="4"/>
        <v>BMW M 135 i</v>
      </c>
      <c r="H8" s="39">
        <f t="shared" si="5"/>
        <v>0</v>
      </c>
      <c r="I8" s="140">
        <f t="shared" si="6"/>
        <v>1</v>
      </c>
      <c r="J8" s="72">
        <v>0.0007314814814814814</v>
      </c>
      <c r="K8" s="73" t="s">
        <v>47</v>
      </c>
      <c r="L8" s="43">
        <f t="shared" si="7"/>
        <v>5.7875E-05</v>
      </c>
      <c r="M8" s="43">
        <f t="shared" si="8"/>
        <v>0.0007893564814814814</v>
      </c>
      <c r="N8" s="92">
        <f t="shared" si="9"/>
        <v>0.0007893564814814814</v>
      </c>
      <c r="O8" s="76">
        <v>0.0007496527777777778</v>
      </c>
      <c r="P8" s="77"/>
      <c r="Q8" s="43">
        <f t="shared" si="10"/>
        <v>0</v>
      </c>
      <c r="R8" s="43">
        <f t="shared" si="11"/>
        <v>0.0007496527777777778</v>
      </c>
      <c r="S8" s="88">
        <f t="shared" si="12"/>
        <v>0.0007496527777777778</v>
      </c>
      <c r="T8" s="85">
        <f t="shared" si="13"/>
        <v>0.0007496527777777778</v>
      </c>
      <c r="U8" s="89">
        <f t="shared" si="14"/>
        <v>0.0007496527777777778</v>
      </c>
      <c r="V8" s="87">
        <f t="shared" si="15"/>
        <v>13</v>
      </c>
      <c r="W8" s="142">
        <f t="shared" si="16"/>
        <v>13</v>
      </c>
      <c r="X8" s="1"/>
    </row>
    <row r="9" spans="1:24" s="34" customFormat="1" ht="15" customHeight="1">
      <c r="A9" s="46">
        <f t="shared" si="17"/>
        <v>5</v>
      </c>
      <c r="B9" s="41" t="str">
        <f t="shared" si="0"/>
        <v>B</v>
      </c>
      <c r="C9" s="58">
        <v>221</v>
      </c>
      <c r="D9" s="37">
        <f t="shared" si="1"/>
        <v>20071</v>
      </c>
      <c r="E9" s="38" t="str">
        <f t="shared" si="2"/>
        <v>Schopf, Karl</v>
      </c>
      <c r="F9" s="39" t="str">
        <f t="shared" si="3"/>
        <v>ASC Ansbach</v>
      </c>
      <c r="G9" s="40" t="str">
        <f t="shared" si="4"/>
        <v>BMW M 1</v>
      </c>
      <c r="H9" s="39">
        <f t="shared" si="5"/>
        <v>0</v>
      </c>
      <c r="I9" s="140">
        <f t="shared" si="6"/>
        <v>0</v>
      </c>
      <c r="J9" s="72">
        <v>0.0007189814814814816</v>
      </c>
      <c r="K9" s="73" t="s">
        <v>47</v>
      </c>
      <c r="L9" s="43">
        <f t="shared" si="7"/>
        <v>5.7875E-05</v>
      </c>
      <c r="M9" s="43">
        <f t="shared" si="8"/>
        <v>0.0007768564814814816</v>
      </c>
      <c r="N9" s="92">
        <f t="shared" si="9"/>
        <v>0.0007768564814814816</v>
      </c>
      <c r="O9" s="76">
        <v>0.000719675925925926</v>
      </c>
      <c r="P9" s="77">
        <v>15</v>
      </c>
      <c r="Q9" s="43">
        <f t="shared" si="10"/>
        <v>0.000173625</v>
      </c>
      <c r="R9" s="43">
        <f t="shared" si="11"/>
        <v>0.0008933009259259261</v>
      </c>
      <c r="S9" s="88">
        <f t="shared" si="12"/>
        <v>0.0008933009259259261</v>
      </c>
      <c r="T9" s="85">
        <f t="shared" si="13"/>
        <v>0.0007768564814814816</v>
      </c>
      <c r="U9" s="89">
        <f t="shared" si="14"/>
        <v>0.0007768564814814816</v>
      </c>
      <c r="V9" s="87">
        <f t="shared" si="15"/>
        <v>10.5</v>
      </c>
      <c r="W9" s="142">
        <f t="shared" si="16"/>
        <v>10.5</v>
      </c>
      <c r="X9" s="1"/>
    </row>
    <row r="10" spans="1:24" s="34" customFormat="1" ht="15" customHeight="1">
      <c r="A10" s="46">
        <f t="shared" si="17"/>
        <v>6</v>
      </c>
      <c r="B10" s="41" t="str">
        <f t="shared" si="0"/>
        <v>B</v>
      </c>
      <c r="C10" s="58">
        <v>102</v>
      </c>
      <c r="D10" s="37">
        <f t="shared" si="1"/>
        <v>20160</v>
      </c>
      <c r="E10" s="38" t="str">
        <f t="shared" si="2"/>
        <v>Nölp, Dieter</v>
      </c>
      <c r="F10" s="39" t="str">
        <f t="shared" si="3"/>
        <v>ASC Ansbach</v>
      </c>
      <c r="G10" s="40" t="str">
        <f t="shared" si="4"/>
        <v>Audi RS 3</v>
      </c>
      <c r="H10" s="39">
        <f t="shared" si="5"/>
        <v>0</v>
      </c>
      <c r="I10" s="140">
        <f t="shared" si="6"/>
        <v>0</v>
      </c>
      <c r="J10" s="72">
        <v>0.0007693287037037036</v>
      </c>
      <c r="K10" s="73" t="s">
        <v>162</v>
      </c>
      <c r="L10" s="43">
        <f t="shared" si="7"/>
        <v>0.0002315</v>
      </c>
      <c r="M10" s="43">
        <f t="shared" si="8"/>
        <v>0.0010008287037037036</v>
      </c>
      <c r="N10" s="92">
        <f t="shared" si="9"/>
        <v>0.0010008287037037036</v>
      </c>
      <c r="O10" s="76">
        <v>0.0007797453703703703</v>
      </c>
      <c r="P10" s="77"/>
      <c r="Q10" s="43">
        <f t="shared" si="10"/>
        <v>0</v>
      </c>
      <c r="R10" s="43">
        <f t="shared" si="11"/>
        <v>0.0007797453703703703</v>
      </c>
      <c r="S10" s="88">
        <f t="shared" si="12"/>
        <v>0.0007797453703703703</v>
      </c>
      <c r="T10" s="85">
        <f t="shared" si="13"/>
        <v>0.0007797453703703703</v>
      </c>
      <c r="U10" s="89">
        <f t="shared" si="14"/>
        <v>0.0007797453703703703</v>
      </c>
      <c r="V10" s="87">
        <f t="shared" si="15"/>
        <v>8</v>
      </c>
      <c r="W10" s="142">
        <f t="shared" si="16"/>
        <v>8</v>
      </c>
      <c r="X10" s="1"/>
    </row>
    <row r="11" spans="1:24" s="34" customFormat="1" ht="15" customHeight="1">
      <c r="A11" s="46">
        <f t="shared" si="17"/>
        <v>7</v>
      </c>
      <c r="B11" s="41" t="str">
        <f t="shared" si="0"/>
        <v>E</v>
      </c>
      <c r="C11" s="58">
        <v>122</v>
      </c>
      <c r="D11" s="37">
        <f t="shared" si="1"/>
        <v>20029</v>
      </c>
      <c r="E11" s="38" t="str">
        <f t="shared" si="2"/>
        <v>Hofmann, Joachim</v>
      </c>
      <c r="F11" s="39" t="str">
        <f t="shared" si="3"/>
        <v>ASC Ansbach</v>
      </c>
      <c r="G11" s="40" t="str">
        <f t="shared" si="4"/>
        <v>BMW M135i</v>
      </c>
      <c r="H11" s="39">
        <f t="shared" si="5"/>
        <v>0</v>
      </c>
      <c r="I11" s="140">
        <f t="shared" si="6"/>
        <v>0</v>
      </c>
      <c r="J11" s="72">
        <v>0.0007873842592592593</v>
      </c>
      <c r="K11" s="73"/>
      <c r="L11" s="43">
        <f t="shared" si="7"/>
        <v>0</v>
      </c>
      <c r="M11" s="43">
        <f t="shared" si="8"/>
        <v>0.0007873842592592593</v>
      </c>
      <c r="N11" s="92">
        <f t="shared" si="9"/>
        <v>0.0007873842592592593</v>
      </c>
      <c r="O11" s="76">
        <v>0.0007908564814814815</v>
      </c>
      <c r="P11" s="77"/>
      <c r="Q11" s="43">
        <f t="shared" si="10"/>
        <v>0</v>
      </c>
      <c r="R11" s="43">
        <f t="shared" si="11"/>
        <v>0.0007908564814814815</v>
      </c>
      <c r="S11" s="88">
        <f t="shared" si="12"/>
        <v>0.0007908564814814815</v>
      </c>
      <c r="T11" s="85">
        <f t="shared" si="13"/>
        <v>0.0007873842592592593</v>
      </c>
      <c r="U11" s="89">
        <f t="shared" si="14"/>
        <v>0.0007873842592592593</v>
      </c>
      <c r="V11" s="87">
        <f t="shared" si="15"/>
        <v>5.5</v>
      </c>
      <c r="W11" s="142">
        <f t="shared" si="16"/>
        <v>5.5</v>
      </c>
      <c r="X11" s="1"/>
    </row>
    <row r="12" spans="1:24" s="34" customFormat="1" ht="15" customHeight="1">
      <c r="A12" s="46">
        <f t="shared" si="17"/>
        <v>8</v>
      </c>
      <c r="B12" s="41" t="str">
        <f t="shared" si="0"/>
        <v>E</v>
      </c>
      <c r="C12" s="58">
        <v>56</v>
      </c>
      <c r="D12" s="37">
        <f t="shared" si="1"/>
        <v>16072</v>
      </c>
      <c r="E12" s="38" t="str">
        <f t="shared" si="2"/>
        <v>Schwarz, Günter</v>
      </c>
      <c r="F12" s="39" t="str">
        <f t="shared" si="3"/>
        <v>MSC Bechhofen</v>
      </c>
      <c r="G12" s="40" t="str">
        <f t="shared" si="4"/>
        <v>BMW 320 d</v>
      </c>
      <c r="H12" s="39">
        <f t="shared" si="5"/>
        <v>0</v>
      </c>
      <c r="I12" s="140">
        <f t="shared" si="6"/>
        <v>0</v>
      </c>
      <c r="J12" s="72">
        <v>0.0007701388888888889</v>
      </c>
      <c r="K12" s="73" t="s">
        <v>47</v>
      </c>
      <c r="L12" s="43">
        <f t="shared" si="7"/>
        <v>5.7875E-05</v>
      </c>
      <c r="M12" s="43">
        <f t="shared" si="8"/>
        <v>0.0008280138888888889</v>
      </c>
      <c r="N12" s="92">
        <f t="shared" si="9"/>
        <v>0.0008280138888888889</v>
      </c>
      <c r="O12" s="76">
        <v>0.0007606481481481482</v>
      </c>
      <c r="P12" s="77">
        <v>5</v>
      </c>
      <c r="Q12" s="43">
        <f t="shared" si="10"/>
        <v>5.7875E-05</v>
      </c>
      <c r="R12" s="43">
        <f t="shared" si="11"/>
        <v>0.0008185231481481482</v>
      </c>
      <c r="S12" s="88">
        <f t="shared" si="12"/>
        <v>0.0008185231481481482</v>
      </c>
      <c r="T12" s="85">
        <f t="shared" si="13"/>
        <v>0.0008185231481481482</v>
      </c>
      <c r="U12" s="89">
        <f t="shared" si="14"/>
        <v>0.0008185231481481482</v>
      </c>
      <c r="V12" s="87">
        <f t="shared" si="15"/>
        <v>3</v>
      </c>
      <c r="W12" s="142">
        <f t="shared" si="16"/>
        <v>3</v>
      </c>
      <c r="X12" s="1"/>
    </row>
    <row r="13" spans="1:24" s="34" customFormat="1" ht="15" customHeight="1">
      <c r="A13" s="46">
        <f t="shared" si="17"/>
      </c>
      <c r="B13" s="41">
        <f t="shared" si="0"/>
      </c>
      <c r="C13" s="58"/>
      <c r="D13" s="37">
        <f t="shared" si="1"/>
      </c>
      <c r="E13" s="38">
        <f t="shared" si="2"/>
      </c>
      <c r="F13" s="39">
        <f t="shared" si="3"/>
      </c>
      <c r="G13" s="40">
        <f t="shared" si="4"/>
      </c>
      <c r="H13" s="39">
        <f t="shared" si="5"/>
      </c>
      <c r="I13" s="140">
        <f t="shared" si="6"/>
      </c>
      <c r="J13" s="72"/>
      <c r="K13" s="73"/>
      <c r="L13" s="43">
        <f t="shared" si="7"/>
        <v>0</v>
      </c>
      <c r="M13" s="43">
        <f t="shared" si="8"/>
        <v>0</v>
      </c>
      <c r="N13" s="92">
        <f t="shared" si="9"/>
      </c>
      <c r="O13" s="76"/>
      <c r="P13" s="77"/>
      <c r="Q13" s="43">
        <f t="shared" si="10"/>
        <v>0</v>
      </c>
      <c r="R13" s="43">
        <f t="shared" si="11"/>
        <v>0</v>
      </c>
      <c r="S13" s="88">
        <f t="shared" si="12"/>
      </c>
      <c r="T13" s="85">
        <f t="shared" si="13"/>
        <v>0</v>
      </c>
      <c r="U13" s="89">
        <f t="shared" si="14"/>
      </c>
      <c r="V13" s="87" t="e">
        <f t="shared" si="15"/>
        <v>#VALUE!</v>
      </c>
      <c r="W13" s="142">
        <f t="shared" si="16"/>
      </c>
      <c r="X13" s="1"/>
    </row>
    <row r="14" spans="1:24" s="34" customFormat="1" ht="15" customHeight="1">
      <c r="A14" s="46">
        <f t="shared" si="17"/>
      </c>
      <c r="B14" s="41">
        <f t="shared" si="0"/>
      </c>
      <c r="C14" s="58"/>
      <c r="D14" s="37">
        <f t="shared" si="1"/>
      </c>
      <c r="E14" s="38">
        <f t="shared" si="2"/>
      </c>
      <c r="F14" s="39">
        <f t="shared" si="3"/>
      </c>
      <c r="G14" s="40">
        <f t="shared" si="4"/>
      </c>
      <c r="H14" s="39">
        <f t="shared" si="5"/>
      </c>
      <c r="I14" s="140">
        <f t="shared" si="6"/>
      </c>
      <c r="J14" s="72"/>
      <c r="K14" s="73"/>
      <c r="L14" s="43">
        <f t="shared" si="7"/>
        <v>0</v>
      </c>
      <c r="M14" s="43">
        <f t="shared" si="8"/>
        <v>0</v>
      </c>
      <c r="N14" s="92">
        <f t="shared" si="9"/>
      </c>
      <c r="O14" s="76"/>
      <c r="P14" s="77"/>
      <c r="Q14" s="43">
        <f t="shared" si="10"/>
        <v>0</v>
      </c>
      <c r="R14" s="43">
        <f t="shared" si="11"/>
        <v>0</v>
      </c>
      <c r="S14" s="88">
        <f t="shared" si="12"/>
      </c>
      <c r="T14" s="85">
        <f t="shared" si="13"/>
        <v>0</v>
      </c>
      <c r="U14" s="89">
        <f t="shared" si="14"/>
      </c>
      <c r="V14" s="87" t="e">
        <f t="shared" si="15"/>
        <v>#VALUE!</v>
      </c>
      <c r="W14" s="142">
        <f t="shared" si="16"/>
      </c>
      <c r="X14" s="1"/>
    </row>
    <row r="15" spans="1:24" s="34" customFormat="1" ht="15" customHeight="1">
      <c r="A15" s="46">
        <f t="shared" si="17"/>
      </c>
      <c r="B15" s="41">
        <f t="shared" si="0"/>
      </c>
      <c r="C15" s="58"/>
      <c r="D15" s="37">
        <f t="shared" si="1"/>
      </c>
      <c r="E15" s="38">
        <f t="shared" si="2"/>
      </c>
      <c r="F15" s="39">
        <f t="shared" si="3"/>
      </c>
      <c r="G15" s="40">
        <f t="shared" si="4"/>
      </c>
      <c r="H15" s="39">
        <f t="shared" si="5"/>
      </c>
      <c r="I15" s="140">
        <f t="shared" si="6"/>
      </c>
      <c r="J15" s="72"/>
      <c r="K15" s="73"/>
      <c r="L15" s="43">
        <f t="shared" si="7"/>
        <v>0</v>
      </c>
      <c r="M15" s="43">
        <f t="shared" si="8"/>
        <v>0</v>
      </c>
      <c r="N15" s="92">
        <f t="shared" si="9"/>
      </c>
      <c r="O15" s="76"/>
      <c r="P15" s="77"/>
      <c r="Q15" s="43">
        <f t="shared" si="10"/>
        <v>0</v>
      </c>
      <c r="R15" s="43">
        <f t="shared" si="11"/>
        <v>0</v>
      </c>
      <c r="S15" s="88">
        <f t="shared" si="12"/>
      </c>
      <c r="T15" s="85">
        <f t="shared" si="13"/>
        <v>0</v>
      </c>
      <c r="U15" s="89">
        <f t="shared" si="14"/>
      </c>
      <c r="V15" s="87" t="e">
        <f t="shared" si="15"/>
        <v>#VALUE!</v>
      </c>
      <c r="W15" s="142">
        <f t="shared" si="16"/>
      </c>
      <c r="X15" s="1"/>
    </row>
    <row r="16" spans="1:24" s="34" customFormat="1" ht="15" customHeight="1">
      <c r="A16" s="46">
        <f t="shared" si="17"/>
      </c>
      <c r="B16" s="41">
        <f t="shared" si="0"/>
      </c>
      <c r="C16" s="58"/>
      <c r="D16" s="37">
        <f t="shared" si="1"/>
      </c>
      <c r="E16" s="38">
        <f t="shared" si="2"/>
      </c>
      <c r="F16" s="39">
        <f t="shared" si="3"/>
      </c>
      <c r="G16" s="40">
        <f t="shared" si="4"/>
      </c>
      <c r="H16" s="39">
        <f t="shared" si="5"/>
      </c>
      <c r="I16" s="140">
        <f t="shared" si="6"/>
      </c>
      <c r="J16" s="72"/>
      <c r="K16" s="73"/>
      <c r="L16" s="43">
        <f t="shared" si="7"/>
        <v>0</v>
      </c>
      <c r="M16" s="43">
        <f t="shared" si="8"/>
        <v>0</v>
      </c>
      <c r="N16" s="92">
        <f t="shared" si="9"/>
      </c>
      <c r="O16" s="76"/>
      <c r="P16" s="77"/>
      <c r="Q16" s="43">
        <f t="shared" si="10"/>
        <v>0</v>
      </c>
      <c r="R16" s="43">
        <f t="shared" si="11"/>
        <v>0</v>
      </c>
      <c r="S16" s="88">
        <f t="shared" si="12"/>
      </c>
      <c r="T16" s="85">
        <f t="shared" si="13"/>
        <v>0</v>
      </c>
      <c r="U16" s="89">
        <f t="shared" si="14"/>
      </c>
      <c r="V16" s="87" t="e">
        <f t="shared" si="15"/>
        <v>#VALUE!</v>
      </c>
      <c r="W16" s="142">
        <f t="shared" si="16"/>
      </c>
      <c r="X16" s="1"/>
    </row>
    <row r="17" spans="1:24" s="34" customFormat="1" ht="15" customHeight="1">
      <c r="A17" s="46">
        <f t="shared" si="17"/>
      </c>
      <c r="B17" s="41">
        <f t="shared" si="0"/>
      </c>
      <c r="C17" s="58"/>
      <c r="D17" s="37">
        <f t="shared" si="1"/>
      </c>
      <c r="E17" s="38">
        <f t="shared" si="2"/>
      </c>
      <c r="F17" s="39">
        <f t="shared" si="3"/>
      </c>
      <c r="G17" s="40">
        <f t="shared" si="4"/>
      </c>
      <c r="H17" s="39">
        <f t="shared" si="5"/>
      </c>
      <c r="I17" s="140">
        <f t="shared" si="6"/>
      </c>
      <c r="J17" s="72"/>
      <c r="K17" s="73"/>
      <c r="L17" s="43">
        <f t="shared" si="7"/>
        <v>0</v>
      </c>
      <c r="M17" s="43">
        <f t="shared" si="8"/>
        <v>0</v>
      </c>
      <c r="N17" s="92">
        <f t="shared" si="9"/>
      </c>
      <c r="O17" s="76"/>
      <c r="P17" s="77"/>
      <c r="Q17" s="43">
        <f t="shared" si="10"/>
        <v>0</v>
      </c>
      <c r="R17" s="43">
        <f t="shared" si="11"/>
        <v>0</v>
      </c>
      <c r="S17" s="88">
        <f t="shared" si="12"/>
      </c>
      <c r="T17" s="85">
        <f t="shared" si="13"/>
        <v>0</v>
      </c>
      <c r="U17" s="89">
        <f t="shared" si="14"/>
      </c>
      <c r="V17" s="87" t="e">
        <f t="shared" si="15"/>
        <v>#VALUE!</v>
      </c>
      <c r="W17" s="142">
        <f t="shared" si="16"/>
      </c>
      <c r="X17" s="1"/>
    </row>
    <row r="18" spans="1:24" s="34" customFormat="1" ht="15" customHeight="1">
      <c r="A18" s="46">
        <f t="shared" si="17"/>
      </c>
      <c r="B18" s="41">
        <f t="shared" si="0"/>
      </c>
      <c r="C18" s="58"/>
      <c r="D18" s="37">
        <f t="shared" si="1"/>
      </c>
      <c r="E18" s="38">
        <f t="shared" si="2"/>
      </c>
      <c r="F18" s="39">
        <f t="shared" si="3"/>
      </c>
      <c r="G18" s="40">
        <f t="shared" si="4"/>
      </c>
      <c r="H18" s="39">
        <f t="shared" si="5"/>
      </c>
      <c r="I18" s="140">
        <f t="shared" si="6"/>
      </c>
      <c r="J18" s="72"/>
      <c r="K18" s="73"/>
      <c r="L18" s="43">
        <f t="shared" si="7"/>
        <v>0</v>
      </c>
      <c r="M18" s="43">
        <f t="shared" si="8"/>
        <v>0</v>
      </c>
      <c r="N18" s="92">
        <f t="shared" si="9"/>
      </c>
      <c r="O18" s="76"/>
      <c r="P18" s="77"/>
      <c r="Q18" s="43">
        <f t="shared" si="10"/>
        <v>0</v>
      </c>
      <c r="R18" s="43">
        <f t="shared" si="11"/>
        <v>0</v>
      </c>
      <c r="S18" s="88">
        <f t="shared" si="12"/>
      </c>
      <c r="T18" s="85">
        <f t="shared" si="13"/>
        <v>0</v>
      </c>
      <c r="U18" s="89">
        <f t="shared" si="14"/>
      </c>
      <c r="V18" s="87" t="e">
        <f t="shared" si="15"/>
        <v>#VALUE!</v>
      </c>
      <c r="W18" s="142">
        <f t="shared" si="16"/>
      </c>
      <c r="X18" s="1"/>
    </row>
    <row r="19" spans="1:24" s="34" customFormat="1" ht="15" customHeight="1">
      <c r="A19" s="46">
        <f t="shared" si="17"/>
      </c>
      <c r="B19" s="41">
        <f t="shared" si="0"/>
      </c>
      <c r="C19" s="58"/>
      <c r="D19" s="37">
        <f t="shared" si="1"/>
      </c>
      <c r="E19" s="38">
        <f t="shared" si="2"/>
      </c>
      <c r="F19" s="39">
        <f t="shared" si="3"/>
      </c>
      <c r="G19" s="40">
        <f t="shared" si="4"/>
      </c>
      <c r="H19" s="39">
        <f t="shared" si="5"/>
      </c>
      <c r="I19" s="140">
        <f t="shared" si="6"/>
      </c>
      <c r="J19" s="72"/>
      <c r="K19" s="73"/>
      <c r="L19" s="43">
        <f t="shared" si="7"/>
        <v>0</v>
      </c>
      <c r="M19" s="43">
        <f t="shared" si="8"/>
        <v>0</v>
      </c>
      <c r="N19" s="92">
        <f t="shared" si="9"/>
      </c>
      <c r="O19" s="76"/>
      <c r="P19" s="77"/>
      <c r="Q19" s="43">
        <f t="shared" si="10"/>
        <v>0</v>
      </c>
      <c r="R19" s="43">
        <f t="shared" si="11"/>
        <v>0</v>
      </c>
      <c r="S19" s="88">
        <f t="shared" si="12"/>
      </c>
      <c r="T19" s="85">
        <f t="shared" si="13"/>
        <v>0</v>
      </c>
      <c r="U19" s="89">
        <f t="shared" si="14"/>
      </c>
      <c r="V19" s="87" t="e">
        <f t="shared" si="15"/>
        <v>#VALUE!</v>
      </c>
      <c r="W19" s="142">
        <f t="shared" si="16"/>
      </c>
      <c r="X19" s="1"/>
    </row>
    <row r="20" spans="1:24" s="34" customFormat="1" ht="15" customHeight="1">
      <c r="A20" s="46">
        <f t="shared" si="17"/>
      </c>
      <c r="B20" s="41">
        <f t="shared" si="0"/>
      </c>
      <c r="C20" s="58"/>
      <c r="D20" s="37">
        <f t="shared" si="1"/>
      </c>
      <c r="E20" s="38">
        <f t="shared" si="2"/>
      </c>
      <c r="F20" s="39">
        <f t="shared" si="3"/>
      </c>
      <c r="G20" s="40">
        <f t="shared" si="4"/>
      </c>
      <c r="H20" s="39">
        <f t="shared" si="5"/>
      </c>
      <c r="I20" s="140">
        <f t="shared" si="6"/>
      </c>
      <c r="J20" s="72"/>
      <c r="K20" s="73"/>
      <c r="L20" s="43">
        <f t="shared" si="7"/>
        <v>0</v>
      </c>
      <c r="M20" s="43">
        <f t="shared" si="8"/>
        <v>0</v>
      </c>
      <c r="N20" s="92">
        <f t="shared" si="9"/>
      </c>
      <c r="O20" s="76"/>
      <c r="P20" s="77"/>
      <c r="Q20" s="43">
        <f t="shared" si="10"/>
        <v>0</v>
      </c>
      <c r="R20" s="43">
        <f t="shared" si="11"/>
        <v>0</v>
      </c>
      <c r="S20" s="88">
        <f t="shared" si="12"/>
      </c>
      <c r="T20" s="85">
        <f t="shared" si="13"/>
        <v>0</v>
      </c>
      <c r="U20" s="89">
        <f t="shared" si="14"/>
      </c>
      <c r="V20" s="87" t="e">
        <f t="shared" si="15"/>
        <v>#VALUE!</v>
      </c>
      <c r="W20" s="142">
        <f t="shared" si="16"/>
      </c>
      <c r="X20" s="1"/>
    </row>
    <row r="21" spans="1:24" s="34" customFormat="1" ht="15" customHeight="1">
      <c r="A21" s="46">
        <f t="shared" si="17"/>
      </c>
      <c r="B21" s="41">
        <f t="shared" si="0"/>
      </c>
      <c r="C21" s="58"/>
      <c r="D21" s="37">
        <f t="shared" si="1"/>
      </c>
      <c r="E21" s="38">
        <f t="shared" si="2"/>
      </c>
      <c r="F21" s="39">
        <f t="shared" si="3"/>
      </c>
      <c r="G21" s="40">
        <f t="shared" si="4"/>
      </c>
      <c r="H21" s="39">
        <f t="shared" si="5"/>
      </c>
      <c r="I21" s="140">
        <f t="shared" si="6"/>
      </c>
      <c r="J21" s="72"/>
      <c r="K21" s="73"/>
      <c r="L21" s="43">
        <f t="shared" si="7"/>
        <v>0</v>
      </c>
      <c r="M21" s="43">
        <f t="shared" si="8"/>
        <v>0</v>
      </c>
      <c r="N21" s="92">
        <f t="shared" si="9"/>
      </c>
      <c r="O21" s="76"/>
      <c r="P21" s="77"/>
      <c r="Q21" s="43">
        <f t="shared" si="10"/>
        <v>0</v>
      </c>
      <c r="R21" s="43">
        <f t="shared" si="11"/>
        <v>0</v>
      </c>
      <c r="S21" s="88">
        <f t="shared" si="12"/>
      </c>
      <c r="T21" s="85">
        <f t="shared" si="13"/>
        <v>0</v>
      </c>
      <c r="U21" s="89">
        <f t="shared" si="14"/>
      </c>
      <c r="V21" s="87" t="e">
        <f t="shared" si="15"/>
        <v>#VALUE!</v>
      </c>
      <c r="W21" s="142">
        <f t="shared" si="16"/>
      </c>
      <c r="X21" s="1"/>
    </row>
    <row r="22" spans="1:24" s="34" customFormat="1" ht="15" customHeight="1">
      <c r="A22" s="46">
        <f t="shared" si="17"/>
      </c>
      <c r="B22" s="41">
        <f t="shared" si="0"/>
      </c>
      <c r="C22" s="58"/>
      <c r="D22" s="37">
        <f t="shared" si="1"/>
      </c>
      <c r="E22" s="38">
        <f t="shared" si="2"/>
      </c>
      <c r="F22" s="39">
        <f t="shared" si="3"/>
      </c>
      <c r="G22" s="40">
        <f t="shared" si="4"/>
      </c>
      <c r="H22" s="39">
        <f t="shared" si="5"/>
      </c>
      <c r="I22" s="140">
        <f t="shared" si="6"/>
      </c>
      <c r="J22" s="72"/>
      <c r="K22" s="73"/>
      <c r="L22" s="43">
        <f t="shared" si="7"/>
        <v>0</v>
      </c>
      <c r="M22" s="43">
        <f t="shared" si="8"/>
        <v>0</v>
      </c>
      <c r="N22" s="92">
        <f t="shared" si="9"/>
      </c>
      <c r="O22" s="76"/>
      <c r="P22" s="77"/>
      <c r="Q22" s="43">
        <f t="shared" si="10"/>
        <v>0</v>
      </c>
      <c r="R22" s="43">
        <f t="shared" si="11"/>
        <v>0</v>
      </c>
      <c r="S22" s="88">
        <f t="shared" si="12"/>
      </c>
      <c r="T22" s="85">
        <f t="shared" si="13"/>
        <v>0</v>
      </c>
      <c r="U22" s="89">
        <f t="shared" si="14"/>
      </c>
      <c r="V22" s="87" t="e">
        <f t="shared" si="15"/>
        <v>#VALUE!</v>
      </c>
      <c r="W22" s="142">
        <f t="shared" si="16"/>
      </c>
      <c r="X22" s="1"/>
    </row>
    <row r="23" spans="1:24" s="34" customFormat="1" ht="15" customHeight="1">
      <c r="A23" s="46">
        <f t="shared" si="17"/>
      </c>
      <c r="B23" s="41">
        <f t="shared" si="0"/>
      </c>
      <c r="C23" s="58"/>
      <c r="D23" s="37">
        <f t="shared" si="1"/>
      </c>
      <c r="E23" s="38">
        <f t="shared" si="2"/>
      </c>
      <c r="F23" s="39">
        <f t="shared" si="3"/>
      </c>
      <c r="G23" s="40">
        <f t="shared" si="4"/>
      </c>
      <c r="H23" s="39">
        <f t="shared" si="5"/>
      </c>
      <c r="I23" s="140">
        <f t="shared" si="6"/>
      </c>
      <c r="J23" s="72"/>
      <c r="K23" s="73"/>
      <c r="L23" s="43">
        <f t="shared" si="7"/>
        <v>0</v>
      </c>
      <c r="M23" s="43">
        <f t="shared" si="8"/>
        <v>0</v>
      </c>
      <c r="N23" s="92">
        <f t="shared" si="9"/>
      </c>
      <c r="O23" s="76"/>
      <c r="P23" s="77"/>
      <c r="Q23" s="43">
        <f t="shared" si="10"/>
        <v>0</v>
      </c>
      <c r="R23" s="43">
        <f t="shared" si="11"/>
        <v>0</v>
      </c>
      <c r="S23" s="88">
        <f t="shared" si="12"/>
      </c>
      <c r="T23" s="85">
        <f t="shared" si="13"/>
        <v>0</v>
      </c>
      <c r="U23" s="89">
        <f t="shared" si="14"/>
      </c>
      <c r="V23" s="87" t="e">
        <f t="shared" si="15"/>
        <v>#VALUE!</v>
      </c>
      <c r="W23" s="142">
        <f t="shared" si="16"/>
      </c>
      <c r="X23" s="1"/>
    </row>
    <row r="24" spans="1:24" s="34" customFormat="1" ht="15" customHeight="1">
      <c r="A24" s="46">
        <f t="shared" si="17"/>
      </c>
      <c r="B24" s="41">
        <f t="shared" si="0"/>
      </c>
      <c r="C24" s="58"/>
      <c r="D24" s="37">
        <f t="shared" si="1"/>
      </c>
      <c r="E24" s="38">
        <f t="shared" si="2"/>
      </c>
      <c r="F24" s="39">
        <f t="shared" si="3"/>
      </c>
      <c r="G24" s="40">
        <f t="shared" si="4"/>
      </c>
      <c r="H24" s="39">
        <f t="shared" si="5"/>
      </c>
      <c r="I24" s="140">
        <f t="shared" si="6"/>
      </c>
      <c r="J24" s="72"/>
      <c r="K24" s="73"/>
      <c r="L24" s="43">
        <f t="shared" si="7"/>
        <v>0</v>
      </c>
      <c r="M24" s="43">
        <f t="shared" si="8"/>
        <v>0</v>
      </c>
      <c r="N24" s="92">
        <f t="shared" si="9"/>
      </c>
      <c r="O24" s="76"/>
      <c r="P24" s="77"/>
      <c r="Q24" s="43">
        <f t="shared" si="10"/>
        <v>0</v>
      </c>
      <c r="R24" s="43">
        <f t="shared" si="11"/>
        <v>0</v>
      </c>
      <c r="S24" s="88">
        <f t="shared" si="12"/>
      </c>
      <c r="T24" s="85">
        <f t="shared" si="13"/>
        <v>0</v>
      </c>
      <c r="U24" s="89">
        <f t="shared" si="14"/>
      </c>
      <c r="V24" s="87" t="e">
        <f t="shared" si="15"/>
        <v>#VALUE!</v>
      </c>
      <c r="W24" s="142">
        <f t="shared" si="16"/>
      </c>
      <c r="X24" s="1"/>
    </row>
    <row r="25" spans="1:24" s="34" customFormat="1" ht="15" customHeight="1">
      <c r="A25" s="46">
        <f t="shared" si="17"/>
      </c>
      <c r="B25" s="41">
        <f t="shared" si="0"/>
      </c>
      <c r="C25" s="58"/>
      <c r="D25" s="37">
        <f t="shared" si="1"/>
      </c>
      <c r="E25" s="38">
        <f t="shared" si="2"/>
      </c>
      <c r="F25" s="39">
        <f t="shared" si="3"/>
      </c>
      <c r="G25" s="40">
        <f t="shared" si="4"/>
      </c>
      <c r="H25" s="39">
        <f t="shared" si="5"/>
      </c>
      <c r="I25" s="140">
        <f t="shared" si="6"/>
      </c>
      <c r="J25" s="72"/>
      <c r="K25" s="73"/>
      <c r="L25" s="43">
        <f t="shared" si="7"/>
        <v>0</v>
      </c>
      <c r="M25" s="43">
        <f t="shared" si="8"/>
        <v>0</v>
      </c>
      <c r="N25" s="92">
        <f t="shared" si="9"/>
      </c>
      <c r="O25" s="76"/>
      <c r="P25" s="77"/>
      <c r="Q25" s="43">
        <f t="shared" si="10"/>
        <v>0</v>
      </c>
      <c r="R25" s="43">
        <f t="shared" si="11"/>
        <v>0</v>
      </c>
      <c r="S25" s="88">
        <f t="shared" si="12"/>
      </c>
      <c r="T25" s="85">
        <f t="shared" si="13"/>
        <v>0</v>
      </c>
      <c r="U25" s="89">
        <f t="shared" si="14"/>
      </c>
      <c r="V25" s="87" t="e">
        <f t="shared" si="15"/>
        <v>#VALUE!</v>
      </c>
      <c r="W25" s="142">
        <f t="shared" si="16"/>
      </c>
      <c r="X25" s="1"/>
    </row>
    <row r="26" spans="1:24" s="34" customFormat="1" ht="15" customHeight="1">
      <c r="A26" s="46">
        <f t="shared" si="17"/>
      </c>
      <c r="B26" s="41">
        <f t="shared" si="0"/>
      </c>
      <c r="C26" s="58"/>
      <c r="D26" s="37">
        <f t="shared" si="1"/>
      </c>
      <c r="E26" s="38">
        <f t="shared" si="2"/>
      </c>
      <c r="F26" s="39">
        <f t="shared" si="3"/>
      </c>
      <c r="G26" s="40">
        <f t="shared" si="4"/>
      </c>
      <c r="H26" s="39">
        <f t="shared" si="5"/>
      </c>
      <c r="I26" s="140">
        <f t="shared" si="6"/>
      </c>
      <c r="J26" s="72"/>
      <c r="K26" s="73"/>
      <c r="L26" s="43">
        <f t="shared" si="7"/>
        <v>0</v>
      </c>
      <c r="M26" s="43">
        <f t="shared" si="8"/>
        <v>0</v>
      </c>
      <c r="N26" s="92">
        <f t="shared" si="9"/>
      </c>
      <c r="O26" s="76"/>
      <c r="P26" s="77"/>
      <c r="Q26" s="43">
        <f t="shared" si="10"/>
        <v>0</v>
      </c>
      <c r="R26" s="43">
        <f t="shared" si="11"/>
        <v>0</v>
      </c>
      <c r="S26" s="88">
        <f t="shared" si="12"/>
      </c>
      <c r="T26" s="85">
        <f t="shared" si="13"/>
        <v>0</v>
      </c>
      <c r="U26" s="89">
        <f t="shared" si="14"/>
      </c>
      <c r="V26" s="87" t="e">
        <f t="shared" si="15"/>
        <v>#VALUE!</v>
      </c>
      <c r="W26" s="142">
        <f t="shared" si="16"/>
      </c>
      <c r="X26" s="1"/>
    </row>
    <row r="27" spans="1:24" s="34" customFormat="1" ht="15" customHeight="1">
      <c r="A27" s="46">
        <f t="shared" si="17"/>
      </c>
      <c r="B27" s="41">
        <f t="shared" si="0"/>
      </c>
      <c r="C27" s="58"/>
      <c r="D27" s="37">
        <f t="shared" si="1"/>
      </c>
      <c r="E27" s="38">
        <f t="shared" si="2"/>
      </c>
      <c r="F27" s="39">
        <f t="shared" si="3"/>
      </c>
      <c r="G27" s="40">
        <f t="shared" si="4"/>
      </c>
      <c r="H27" s="39">
        <f t="shared" si="5"/>
      </c>
      <c r="I27" s="140">
        <f t="shared" si="6"/>
      </c>
      <c r="J27" s="72"/>
      <c r="K27" s="73"/>
      <c r="L27" s="43">
        <f t="shared" si="7"/>
        <v>0</v>
      </c>
      <c r="M27" s="43">
        <f t="shared" si="8"/>
        <v>0</v>
      </c>
      <c r="N27" s="92">
        <f t="shared" si="9"/>
      </c>
      <c r="O27" s="76"/>
      <c r="P27" s="77"/>
      <c r="Q27" s="43">
        <f t="shared" si="10"/>
        <v>0</v>
      </c>
      <c r="R27" s="43">
        <f t="shared" si="11"/>
        <v>0</v>
      </c>
      <c r="S27" s="88">
        <f t="shared" si="12"/>
      </c>
      <c r="T27" s="85">
        <f t="shared" si="13"/>
        <v>0</v>
      </c>
      <c r="U27" s="89">
        <f t="shared" si="14"/>
      </c>
      <c r="V27" s="87" t="e">
        <f t="shared" si="15"/>
        <v>#VALUE!</v>
      </c>
      <c r="W27" s="142">
        <f t="shared" si="16"/>
      </c>
      <c r="X27" s="1"/>
    </row>
    <row r="28" spans="1:24" s="34" customFormat="1" ht="15" customHeight="1">
      <c r="A28" s="46">
        <f t="shared" si="17"/>
      </c>
      <c r="B28" s="41">
        <f t="shared" si="0"/>
      </c>
      <c r="C28" s="58"/>
      <c r="D28" s="37">
        <f t="shared" si="1"/>
      </c>
      <c r="E28" s="38">
        <f t="shared" si="2"/>
      </c>
      <c r="F28" s="39">
        <f t="shared" si="3"/>
      </c>
      <c r="G28" s="40">
        <f t="shared" si="4"/>
      </c>
      <c r="H28" s="39">
        <f t="shared" si="5"/>
      </c>
      <c r="I28" s="140">
        <f t="shared" si="6"/>
      </c>
      <c r="J28" s="72"/>
      <c r="K28" s="73"/>
      <c r="L28" s="43">
        <f t="shared" si="7"/>
        <v>0</v>
      </c>
      <c r="M28" s="43">
        <f t="shared" si="8"/>
        <v>0</v>
      </c>
      <c r="N28" s="92">
        <f t="shared" si="9"/>
      </c>
      <c r="O28" s="76"/>
      <c r="P28" s="77"/>
      <c r="Q28" s="43">
        <f t="shared" si="10"/>
        <v>0</v>
      </c>
      <c r="R28" s="43">
        <f t="shared" si="11"/>
        <v>0</v>
      </c>
      <c r="S28" s="88">
        <f t="shared" si="12"/>
      </c>
      <c r="T28" s="85">
        <f t="shared" si="13"/>
        <v>0</v>
      </c>
      <c r="U28" s="89">
        <f t="shared" si="14"/>
      </c>
      <c r="V28" s="87" t="e">
        <f t="shared" si="15"/>
        <v>#VALUE!</v>
      </c>
      <c r="W28" s="142">
        <f t="shared" si="16"/>
      </c>
      <c r="X28" s="1"/>
    </row>
    <row r="29" spans="1:24" s="34" customFormat="1" ht="15" customHeight="1">
      <c r="A29" s="46">
        <f t="shared" si="17"/>
      </c>
      <c r="B29" s="41">
        <f t="shared" si="0"/>
      </c>
      <c r="C29" s="58"/>
      <c r="D29" s="37">
        <f t="shared" si="1"/>
      </c>
      <c r="E29" s="38">
        <f t="shared" si="2"/>
      </c>
      <c r="F29" s="39">
        <f t="shared" si="3"/>
      </c>
      <c r="G29" s="40">
        <f t="shared" si="4"/>
      </c>
      <c r="H29" s="39">
        <f t="shared" si="5"/>
      </c>
      <c r="I29" s="140">
        <f t="shared" si="6"/>
      </c>
      <c r="J29" s="72"/>
      <c r="K29" s="73"/>
      <c r="L29" s="43">
        <f t="shared" si="7"/>
        <v>0</v>
      </c>
      <c r="M29" s="43">
        <f t="shared" si="8"/>
        <v>0</v>
      </c>
      <c r="N29" s="92">
        <f t="shared" si="9"/>
      </c>
      <c r="O29" s="76"/>
      <c r="P29" s="77"/>
      <c r="Q29" s="43">
        <f t="shared" si="10"/>
        <v>0</v>
      </c>
      <c r="R29" s="43">
        <f t="shared" si="11"/>
        <v>0</v>
      </c>
      <c r="S29" s="88">
        <f t="shared" si="12"/>
      </c>
      <c r="T29" s="85">
        <f t="shared" si="13"/>
        <v>0</v>
      </c>
      <c r="U29" s="89">
        <f t="shared" si="14"/>
      </c>
      <c r="V29" s="87" t="e">
        <f t="shared" si="15"/>
        <v>#VALUE!</v>
      </c>
      <c r="W29" s="142">
        <f t="shared" si="16"/>
      </c>
      <c r="X29" s="1"/>
    </row>
    <row r="30" spans="1:24" s="34" customFormat="1" ht="15" customHeight="1">
      <c r="A30" s="46">
        <f t="shared" si="17"/>
      </c>
      <c r="B30" s="41">
        <f t="shared" si="0"/>
      </c>
      <c r="C30" s="58"/>
      <c r="D30" s="37">
        <f t="shared" si="1"/>
      </c>
      <c r="E30" s="38">
        <f t="shared" si="2"/>
      </c>
      <c r="F30" s="39">
        <f t="shared" si="3"/>
      </c>
      <c r="G30" s="40">
        <f t="shared" si="4"/>
      </c>
      <c r="H30" s="39">
        <f t="shared" si="5"/>
      </c>
      <c r="I30" s="140">
        <f t="shared" si="6"/>
      </c>
      <c r="J30" s="72"/>
      <c r="K30" s="73"/>
      <c r="L30" s="43">
        <f t="shared" si="7"/>
        <v>0</v>
      </c>
      <c r="M30" s="43">
        <f t="shared" si="8"/>
        <v>0</v>
      </c>
      <c r="N30" s="92">
        <f t="shared" si="9"/>
      </c>
      <c r="O30" s="76"/>
      <c r="P30" s="77"/>
      <c r="Q30" s="43">
        <f t="shared" si="10"/>
        <v>0</v>
      </c>
      <c r="R30" s="43">
        <f t="shared" si="11"/>
        <v>0</v>
      </c>
      <c r="S30" s="88">
        <f t="shared" si="12"/>
      </c>
      <c r="T30" s="85">
        <f t="shared" si="13"/>
        <v>0</v>
      </c>
      <c r="U30" s="89">
        <f t="shared" si="14"/>
      </c>
      <c r="V30" s="87" t="e">
        <f t="shared" si="15"/>
        <v>#VALUE!</v>
      </c>
      <c r="W30" s="142">
        <f t="shared" si="16"/>
      </c>
      <c r="X30" s="1"/>
    </row>
    <row r="31" spans="1:24" s="34" customFormat="1" ht="15" customHeight="1">
      <c r="A31" s="46">
        <f t="shared" si="17"/>
      </c>
      <c r="B31" s="41">
        <f t="shared" si="0"/>
      </c>
      <c r="C31" s="58"/>
      <c r="D31" s="37">
        <f t="shared" si="1"/>
      </c>
      <c r="E31" s="38">
        <f t="shared" si="2"/>
      </c>
      <c r="F31" s="39">
        <f t="shared" si="3"/>
      </c>
      <c r="G31" s="40">
        <f t="shared" si="4"/>
      </c>
      <c r="H31" s="39">
        <f t="shared" si="5"/>
      </c>
      <c r="I31" s="140">
        <f t="shared" si="6"/>
      </c>
      <c r="J31" s="72"/>
      <c r="K31" s="73"/>
      <c r="L31" s="43">
        <f t="shared" si="7"/>
        <v>0</v>
      </c>
      <c r="M31" s="43">
        <f t="shared" si="8"/>
        <v>0</v>
      </c>
      <c r="N31" s="92">
        <f t="shared" si="9"/>
      </c>
      <c r="O31" s="76"/>
      <c r="P31" s="77"/>
      <c r="Q31" s="43">
        <f t="shared" si="10"/>
        <v>0</v>
      </c>
      <c r="R31" s="43">
        <f t="shared" si="11"/>
        <v>0</v>
      </c>
      <c r="S31" s="88">
        <f t="shared" si="12"/>
      </c>
      <c r="T31" s="85">
        <f t="shared" si="13"/>
        <v>0</v>
      </c>
      <c r="U31" s="89">
        <f t="shared" si="14"/>
      </c>
      <c r="V31" s="87" t="e">
        <f t="shared" si="15"/>
        <v>#VALUE!</v>
      </c>
      <c r="W31" s="142">
        <f t="shared" si="16"/>
      </c>
      <c r="X31" s="1"/>
    </row>
    <row r="32" spans="1:24" s="34" customFormat="1" ht="15" customHeight="1">
      <c r="A32" s="46">
        <f t="shared" si="17"/>
      </c>
      <c r="B32" s="41">
        <f t="shared" si="0"/>
      </c>
      <c r="C32" s="58"/>
      <c r="D32" s="37">
        <f t="shared" si="1"/>
      </c>
      <c r="E32" s="38">
        <f t="shared" si="2"/>
      </c>
      <c r="F32" s="39">
        <f t="shared" si="3"/>
      </c>
      <c r="G32" s="40">
        <f t="shared" si="4"/>
      </c>
      <c r="H32" s="39">
        <f t="shared" si="5"/>
      </c>
      <c r="I32" s="140">
        <f t="shared" si="6"/>
      </c>
      <c r="J32" s="72"/>
      <c r="K32" s="73"/>
      <c r="L32" s="43">
        <f t="shared" si="7"/>
        <v>0</v>
      </c>
      <c r="M32" s="43">
        <f t="shared" si="8"/>
        <v>0</v>
      </c>
      <c r="N32" s="92">
        <f t="shared" si="9"/>
      </c>
      <c r="O32" s="76"/>
      <c r="P32" s="77"/>
      <c r="Q32" s="43">
        <f t="shared" si="10"/>
        <v>0</v>
      </c>
      <c r="R32" s="43">
        <f t="shared" si="11"/>
        <v>0</v>
      </c>
      <c r="S32" s="88">
        <f t="shared" si="12"/>
      </c>
      <c r="T32" s="85">
        <f t="shared" si="13"/>
        <v>0</v>
      </c>
      <c r="U32" s="89">
        <f t="shared" si="14"/>
      </c>
      <c r="V32" s="87" t="e">
        <f t="shared" si="15"/>
        <v>#VALUE!</v>
      </c>
      <c r="W32" s="142">
        <f t="shared" si="16"/>
      </c>
      <c r="X32" s="1"/>
    </row>
    <row r="33" spans="1:24" s="34" customFormat="1" ht="15" customHeight="1">
      <c r="A33" s="46">
        <f t="shared" si="17"/>
      </c>
      <c r="B33" s="41">
        <f t="shared" si="0"/>
      </c>
      <c r="C33" s="58"/>
      <c r="D33" s="37">
        <f t="shared" si="1"/>
      </c>
      <c r="E33" s="38">
        <f t="shared" si="2"/>
      </c>
      <c r="F33" s="39">
        <f t="shared" si="3"/>
      </c>
      <c r="G33" s="40">
        <f t="shared" si="4"/>
      </c>
      <c r="H33" s="39">
        <f t="shared" si="5"/>
      </c>
      <c r="I33" s="140">
        <f t="shared" si="6"/>
      </c>
      <c r="J33" s="72"/>
      <c r="K33" s="73"/>
      <c r="L33" s="43">
        <f t="shared" si="7"/>
        <v>0</v>
      </c>
      <c r="M33" s="43">
        <f t="shared" si="8"/>
        <v>0</v>
      </c>
      <c r="N33" s="92">
        <f t="shared" si="9"/>
      </c>
      <c r="O33" s="76"/>
      <c r="P33" s="77"/>
      <c r="Q33" s="43">
        <f t="shared" si="10"/>
        <v>0</v>
      </c>
      <c r="R33" s="43">
        <f t="shared" si="11"/>
        <v>0</v>
      </c>
      <c r="S33" s="88">
        <f t="shared" si="12"/>
      </c>
      <c r="T33" s="85">
        <f t="shared" si="13"/>
        <v>0</v>
      </c>
      <c r="U33" s="89">
        <f t="shared" si="14"/>
      </c>
      <c r="V33" s="87" t="e">
        <f t="shared" si="15"/>
        <v>#VALUE!</v>
      </c>
      <c r="W33" s="142">
        <f t="shared" si="16"/>
      </c>
      <c r="X33" s="1"/>
    </row>
    <row r="34" spans="1:24" s="34" customFormat="1" ht="15" customHeight="1" thickBot="1">
      <c r="A34" s="121">
        <f>IF(ISBLANK(C34),"",#REF!+1)</f>
      </c>
      <c r="B34" s="122">
        <f t="shared" si="0"/>
      </c>
      <c r="C34" s="123"/>
      <c r="D34" s="124">
        <f t="shared" si="1"/>
      </c>
      <c r="E34" s="125">
        <f t="shared" si="2"/>
      </c>
      <c r="F34" s="126">
        <f t="shared" si="3"/>
      </c>
      <c r="G34" s="127">
        <f t="shared" si="4"/>
      </c>
      <c r="H34" s="126">
        <f t="shared" si="5"/>
      </c>
      <c r="I34" s="126">
        <f t="shared" si="6"/>
      </c>
      <c r="J34" s="128"/>
      <c r="K34" s="129"/>
      <c r="L34" s="130">
        <f t="shared" si="7"/>
        <v>0</v>
      </c>
      <c r="M34" s="130">
        <f t="shared" si="8"/>
        <v>0</v>
      </c>
      <c r="N34" s="131">
        <f t="shared" si="9"/>
      </c>
      <c r="O34" s="132"/>
      <c r="P34" s="133"/>
      <c r="Q34" s="130">
        <f t="shared" si="10"/>
        <v>0</v>
      </c>
      <c r="R34" s="130">
        <f t="shared" si="11"/>
        <v>0</v>
      </c>
      <c r="S34" s="134">
        <f t="shared" si="12"/>
      </c>
      <c r="T34" s="135">
        <f t="shared" si="13"/>
        <v>0</v>
      </c>
      <c r="U34" s="136">
        <f t="shared" si="14"/>
      </c>
      <c r="V34" s="137" t="e">
        <f t="shared" si="15"/>
        <v>#VALUE!</v>
      </c>
      <c r="W34" s="143">
        <f t="shared" si="16"/>
      </c>
      <c r="X34" s="1"/>
    </row>
  </sheetData>
  <sheetProtection/>
  <conditionalFormatting sqref="B5:B34">
    <cfRule type="cellIs" priority="1" dxfId="7" operator="equal" stopIfTrue="1">
      <formula>Goldplakette</formula>
    </cfRule>
    <cfRule type="cellIs" priority="2" dxfId="6" operator="equal" stopIfTrue="1">
      <formula>Silberplakette</formula>
    </cfRule>
    <cfRule type="cellIs" priority="3" dxfId="5" operator="equal" stopIfTrue="1">
      <formula>Bronzeplakette</formula>
    </cfRule>
  </conditionalFormatting>
  <conditionalFormatting sqref="E5:E34">
    <cfRule type="expression" priority="4" dxfId="3" stopIfTrue="1">
      <formula>I5+H5=2</formula>
    </cfRule>
    <cfRule type="expression" priority="5" dxfId="9" stopIfTrue="1">
      <formula>H5=1</formula>
    </cfRule>
    <cfRule type="expression" priority="6" dxfId="1" stopIfTrue="1">
      <formula>I5=1</formula>
    </cfRule>
  </conditionalFormatting>
  <conditionalFormatting sqref="F5:G34 D5:D34">
    <cfRule type="cellIs" priority="7" dxfId="0" operator="equal" stopIfTrue="1">
      <formula>0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r:id="rId2"/>
  <headerFooter alignWithMargins="0">
    <oddHeader>&amp;L&amp;"Arial,Fett Kursiv"&amp;12Klassen - Ergebnisliste</oddHeader>
    <oddFooter>&amp;L&amp;"Arial,Fett Kursiv"&amp;12&amp;D    &amp;T&amp;C&amp;"Arial,Fett Kursiv"&amp;12SPORTKOMMISSAR:&amp;R&amp;"Arial,Fett Kursiv"&amp;12 45:00,00 = a.d.W.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0"/>
  <dimension ref="A1:X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U5" sqref="U5:W11"/>
    </sheetView>
  </sheetViews>
  <sheetFormatPr defaultColWidth="11.421875" defaultRowHeight="12.75"/>
  <cols>
    <col min="1" max="1" width="5.7109375" style="48" customWidth="1"/>
    <col min="2" max="2" width="3.57421875" style="0" customWidth="1"/>
    <col min="3" max="3" width="6.00390625" style="62" customWidth="1"/>
    <col min="4" max="4" width="8.8515625" style="0" customWidth="1"/>
    <col min="5" max="5" width="18.8515625" style="0" customWidth="1"/>
    <col min="6" max="6" width="18.57421875" style="0" customWidth="1"/>
    <col min="7" max="7" width="13.00390625" style="0" customWidth="1"/>
    <col min="8" max="9" width="10.7109375" style="0" hidden="1" customWidth="1"/>
    <col min="10" max="10" width="9.28125" style="62" customWidth="1"/>
    <col min="11" max="11" width="3.8515625" style="61" customWidth="1"/>
    <col min="12" max="13" width="9.28125" style="0" hidden="1" customWidth="1"/>
    <col min="14" max="14" width="9.28125" style="78" customWidth="1"/>
    <col min="15" max="15" width="9.28125" style="61" customWidth="1"/>
    <col min="16" max="16" width="3.8515625" style="61" customWidth="1"/>
    <col min="17" max="18" width="9.28125" style="0" hidden="1" customWidth="1"/>
    <col min="19" max="19" width="9.28125" style="78" customWidth="1"/>
    <col min="20" max="20" width="8.7109375" style="78" hidden="1" customWidth="1"/>
    <col min="21" max="21" width="10.421875" style="79" customWidth="1"/>
    <col min="22" max="22" width="8.7109375" style="80" hidden="1" customWidth="1"/>
    <col min="23" max="23" width="10.28125" style="80" customWidth="1"/>
    <col min="24" max="24" width="11.57421875" style="1" customWidth="1"/>
  </cols>
  <sheetData>
    <row r="1" spans="1:13" ht="15">
      <c r="A1" s="44"/>
      <c r="B1" s="1"/>
      <c r="C1" s="61"/>
      <c r="D1" s="1"/>
      <c r="E1" s="2"/>
      <c r="F1" s="2"/>
      <c r="G1" s="2"/>
      <c r="H1" s="2"/>
      <c r="I1" s="2"/>
      <c r="J1" s="65"/>
      <c r="L1" s="1"/>
      <c r="M1" s="1"/>
    </row>
    <row r="2" spans="1:13" ht="23.25">
      <c r="A2" s="50" t="s">
        <v>42</v>
      </c>
      <c r="B2" s="51"/>
      <c r="C2" s="63"/>
      <c r="D2" s="51">
        <f>MAX(A5:A34)</f>
        <v>7</v>
      </c>
      <c r="E2" s="52" t="s">
        <v>0</v>
      </c>
      <c r="F2" s="102" t="str">
        <f>IF(ISBLANK(E2),"",VLOOKUP(E2,'Veranst.'!A:C,3,FALSE))</f>
        <v>51. Automobilslalom, MSC Jura </v>
      </c>
      <c r="G2" s="49"/>
      <c r="H2" s="49"/>
      <c r="I2" s="49"/>
      <c r="J2" s="66"/>
      <c r="K2" s="67"/>
      <c r="L2" s="3"/>
      <c r="M2" s="3"/>
    </row>
    <row r="3" spans="1:13" ht="15.75" thickBot="1">
      <c r="A3" s="44"/>
      <c r="B3" s="1"/>
      <c r="C3" s="61"/>
      <c r="D3" s="1"/>
      <c r="E3" s="2"/>
      <c r="F3" s="2"/>
      <c r="G3" s="2"/>
      <c r="H3" s="2"/>
      <c r="I3" s="2"/>
      <c r="J3" s="65"/>
      <c r="L3" s="8"/>
      <c r="M3" s="1"/>
    </row>
    <row r="4" spans="1:24" s="35" customFormat="1" ht="15.75" thickBot="1">
      <c r="A4" s="10" t="s">
        <v>1</v>
      </c>
      <c r="B4" s="7" t="s">
        <v>2</v>
      </c>
      <c r="C4" s="64" t="s">
        <v>3</v>
      </c>
      <c r="D4" s="4" t="s">
        <v>4</v>
      </c>
      <c r="E4" s="5" t="s">
        <v>5</v>
      </c>
      <c r="F4" s="5" t="s">
        <v>6</v>
      </c>
      <c r="G4" s="6" t="s">
        <v>7</v>
      </c>
      <c r="H4" s="56"/>
      <c r="I4" s="56"/>
      <c r="J4" s="68" t="s">
        <v>24</v>
      </c>
      <c r="K4" s="69" t="s">
        <v>25</v>
      </c>
      <c r="L4" s="33"/>
      <c r="M4" s="33" t="s">
        <v>26</v>
      </c>
      <c r="N4" s="90" t="s">
        <v>27</v>
      </c>
      <c r="O4" s="68" t="s">
        <v>28</v>
      </c>
      <c r="P4" s="69" t="s">
        <v>29</v>
      </c>
      <c r="Q4" s="33"/>
      <c r="R4" s="33" t="s">
        <v>30</v>
      </c>
      <c r="S4" s="90" t="s">
        <v>31</v>
      </c>
      <c r="T4" s="118" t="s">
        <v>32</v>
      </c>
      <c r="U4" s="81" t="s">
        <v>33</v>
      </c>
      <c r="V4" s="82"/>
      <c r="W4" s="83" t="s">
        <v>60</v>
      </c>
      <c r="X4" s="1"/>
    </row>
    <row r="5" spans="1:24" s="34" customFormat="1" ht="15" customHeight="1">
      <c r="A5" s="45">
        <f>IF(ISBLANK(C5),"",1)</f>
        <v>1</v>
      </c>
      <c r="B5" s="36" t="str">
        <f aca="true" t="shared" si="0" ref="B5:B34">IF(ISBLANK(C5),"",IF(A5&lt;=Gold_S,Goldplakette,IF(A5&lt;=Silber_S,Silberplakette,IF(A5&lt;=Bronze_S,Bronzeplakette,Erinnerung))))</f>
        <v>G</v>
      </c>
      <c r="C5" s="57">
        <v>300</v>
      </c>
      <c r="D5" s="37">
        <f aca="true" t="shared" si="1" ref="D5:D34">IF(ISBLANK(C5),"",VLOOKUP(C5,Starter_Feld,2,FALSE))</f>
        <v>0</v>
      </c>
      <c r="E5" s="38" t="str">
        <f aca="true" t="shared" si="2" ref="E5:E34">IF(ISBLANK(C5),"",VLOOKUP(C5,Starter_Feld,3,FALSE))</f>
        <v>Feyl, Michael</v>
      </c>
      <c r="F5" s="39" t="str">
        <f aca="true" t="shared" si="3" ref="F5:F34">IF(ISBLANK(C5),"",VLOOKUP(C5,Starter_Feld,4,FALSE))</f>
        <v>MSC Jura</v>
      </c>
      <c r="G5" s="40" t="str">
        <f aca="true" t="shared" si="4" ref="G5:G34">IF(ISBLANK(C5),"",VLOOKUP(C5,Starter_Feld,5,FALSE))</f>
        <v>Fiat Abarth</v>
      </c>
      <c r="H5" s="39">
        <f aca="true" t="shared" si="5" ref="H5:H34">IF(ISBLANK(C5),"",VLOOKUP(C5,Starter_Feld,7,FALSE))</f>
        <v>0</v>
      </c>
      <c r="I5" s="139">
        <f aca="true" t="shared" si="6" ref="I5:I34">IF(ISBLANK(C5),"",VLOOKUP(C5,Starter_Feld,8,FALSE))</f>
        <v>0</v>
      </c>
      <c r="J5" s="70">
        <v>0.0006658564814814816</v>
      </c>
      <c r="K5" s="71"/>
      <c r="L5" s="42">
        <f aca="true" t="shared" si="7" ref="L5:L34">SUM(0.000011575*K5)</f>
        <v>0</v>
      </c>
      <c r="M5" s="42">
        <f aca="true" t="shared" si="8" ref="M5:M34">SUM(J5,L5)</f>
        <v>0.0006658564814814816</v>
      </c>
      <c r="N5" s="91">
        <f aca="true" t="shared" si="9" ref="N5:N34">IF(J5&lt;&gt;0,M5,"")</f>
        <v>0.0006658564814814816</v>
      </c>
      <c r="O5" s="74">
        <v>0.0006646990740740741</v>
      </c>
      <c r="P5" s="75">
        <v>10</v>
      </c>
      <c r="Q5" s="42">
        <f aca="true" t="shared" si="10" ref="Q5:Q34">SUM(0.000011575*P5)</f>
        <v>0.00011575</v>
      </c>
      <c r="R5" s="42">
        <f aca="true" t="shared" si="11" ref="R5:R34">SUM(O5,Q5)</f>
        <v>0.000780449074074074</v>
      </c>
      <c r="S5" s="84">
        <f aca="true" t="shared" si="12" ref="S5:S34">IF(O5&lt;&gt;0,R5,"")</f>
        <v>0.000780449074074074</v>
      </c>
      <c r="T5" s="85">
        <f aca="true" t="shared" si="13" ref="T5:T34">MIN(N5,S5)</f>
        <v>0.0006658564814814816</v>
      </c>
      <c r="U5" s="86">
        <f aca="true" t="shared" si="14" ref="U5:U34">IF(O5=0,"",T5)</f>
        <v>0.0006658564814814816</v>
      </c>
      <c r="V5" s="87">
        <f aca="true" t="shared" si="15" ref="V5:V34">23-(20*(A5))/D$2</f>
        <v>20.142857142857142</v>
      </c>
      <c r="W5" s="141">
        <f aca="true" t="shared" si="16" ref="W5:W34">IF(O5=0,"",V5)</f>
        <v>20.142857142857142</v>
      </c>
      <c r="X5" s="1"/>
    </row>
    <row r="6" spans="1:24" s="34" customFormat="1" ht="15" customHeight="1">
      <c r="A6" s="46">
        <f aca="true" t="shared" si="17" ref="A6:A33">IF(ISBLANK(C6),"",A5+1)</f>
        <v>2</v>
      </c>
      <c r="B6" s="41" t="str">
        <f t="shared" si="0"/>
        <v>S</v>
      </c>
      <c r="C6" s="58">
        <v>64</v>
      </c>
      <c r="D6" s="37">
        <f t="shared" si="1"/>
        <v>15548</v>
      </c>
      <c r="E6" s="38" t="str">
        <f t="shared" si="2"/>
        <v>Kehlenbeck, Frank</v>
      </c>
      <c r="F6" s="39" t="str">
        <f t="shared" si="3"/>
        <v>ASC Rheingau</v>
      </c>
      <c r="G6" s="40" t="str">
        <f t="shared" si="4"/>
        <v>Fiat Abarth 1000 TC</v>
      </c>
      <c r="H6" s="39">
        <f t="shared" si="5"/>
        <v>0</v>
      </c>
      <c r="I6" s="140">
        <f t="shared" si="6"/>
        <v>0</v>
      </c>
      <c r="J6" s="72">
        <v>0.0007190972222222222</v>
      </c>
      <c r="K6" s="73"/>
      <c r="L6" s="43">
        <f t="shared" si="7"/>
        <v>0</v>
      </c>
      <c r="M6" s="43">
        <f t="shared" si="8"/>
        <v>0.0007190972222222222</v>
      </c>
      <c r="N6" s="92">
        <f t="shared" si="9"/>
        <v>0.0007190972222222222</v>
      </c>
      <c r="O6" s="76">
        <v>0.0007101851851851851</v>
      </c>
      <c r="P6" s="77"/>
      <c r="Q6" s="43">
        <f t="shared" si="10"/>
        <v>0</v>
      </c>
      <c r="R6" s="43">
        <f t="shared" si="11"/>
        <v>0.0007101851851851851</v>
      </c>
      <c r="S6" s="88">
        <f t="shared" si="12"/>
        <v>0.0007101851851851851</v>
      </c>
      <c r="T6" s="85">
        <f t="shared" si="13"/>
        <v>0.0007101851851851851</v>
      </c>
      <c r="U6" s="89">
        <f t="shared" si="14"/>
        <v>0.0007101851851851851</v>
      </c>
      <c r="V6" s="87">
        <f t="shared" si="15"/>
        <v>17.285714285714285</v>
      </c>
      <c r="W6" s="142">
        <f t="shared" si="16"/>
        <v>17.285714285714285</v>
      </c>
      <c r="X6" s="1"/>
    </row>
    <row r="7" spans="1:24" s="34" customFormat="1" ht="15" customHeight="1">
      <c r="A7" s="46">
        <f t="shared" si="17"/>
        <v>3</v>
      </c>
      <c r="B7" s="41" t="str">
        <f t="shared" si="0"/>
        <v>S</v>
      </c>
      <c r="C7" s="58">
        <v>50</v>
      </c>
      <c r="D7" s="37">
        <f t="shared" si="1"/>
        <v>20031</v>
      </c>
      <c r="E7" s="38" t="str">
        <f t="shared" si="2"/>
        <v>Beck, Werner</v>
      </c>
      <c r="F7" s="39" t="str">
        <f t="shared" si="3"/>
        <v>MSC Bechhofen</v>
      </c>
      <c r="G7" s="40" t="str">
        <f t="shared" si="4"/>
        <v>Smart Roadster</v>
      </c>
      <c r="H7" s="39">
        <f t="shared" si="5"/>
        <v>0</v>
      </c>
      <c r="I7" s="140">
        <f t="shared" si="6"/>
        <v>0</v>
      </c>
      <c r="J7" s="72">
        <v>0.0007600694444444444</v>
      </c>
      <c r="K7" s="73"/>
      <c r="L7" s="43">
        <f t="shared" si="7"/>
        <v>0</v>
      </c>
      <c r="M7" s="43">
        <f t="shared" si="8"/>
        <v>0.0007600694444444444</v>
      </c>
      <c r="N7" s="92">
        <f t="shared" si="9"/>
        <v>0.0007600694444444444</v>
      </c>
      <c r="O7" s="76">
        <v>0.0007530092592592593</v>
      </c>
      <c r="P7" s="77"/>
      <c r="Q7" s="43">
        <f t="shared" si="10"/>
        <v>0</v>
      </c>
      <c r="R7" s="43">
        <f t="shared" si="11"/>
        <v>0.0007530092592592593</v>
      </c>
      <c r="S7" s="88">
        <f t="shared" si="12"/>
        <v>0.0007530092592592593</v>
      </c>
      <c r="T7" s="85">
        <f t="shared" si="13"/>
        <v>0.0007530092592592593</v>
      </c>
      <c r="U7" s="89">
        <f t="shared" si="14"/>
        <v>0.0007530092592592593</v>
      </c>
      <c r="V7" s="87">
        <f t="shared" si="15"/>
        <v>14.428571428571429</v>
      </c>
      <c r="W7" s="142">
        <f t="shared" si="16"/>
        <v>14.428571428571429</v>
      </c>
      <c r="X7" s="1"/>
    </row>
    <row r="8" spans="1:24" s="34" customFormat="1" ht="15" customHeight="1">
      <c r="A8" s="46">
        <f t="shared" si="17"/>
        <v>4</v>
      </c>
      <c r="B8" s="41" t="str">
        <f t="shared" si="0"/>
        <v>B</v>
      </c>
      <c r="C8" s="58">
        <v>395</v>
      </c>
      <c r="D8" s="37">
        <f t="shared" si="1"/>
        <v>0</v>
      </c>
      <c r="E8" s="38" t="str">
        <f t="shared" si="2"/>
        <v>Dietze, Harald</v>
      </c>
      <c r="F8" s="39" t="str">
        <f t="shared" si="3"/>
        <v>Scuderia Topolino</v>
      </c>
      <c r="G8" s="40" t="str">
        <f t="shared" si="4"/>
        <v>Fiat Abarth TC</v>
      </c>
      <c r="H8" s="39">
        <f t="shared" si="5"/>
        <v>0</v>
      </c>
      <c r="I8" s="140">
        <f t="shared" si="6"/>
        <v>0</v>
      </c>
      <c r="J8" s="72">
        <v>0.0007957175925925925</v>
      </c>
      <c r="K8" s="73" t="s">
        <v>205</v>
      </c>
      <c r="L8" s="43">
        <f t="shared" si="7"/>
        <v>0.00028937500000000003</v>
      </c>
      <c r="M8" s="43">
        <f t="shared" si="8"/>
        <v>0.0010850925925925926</v>
      </c>
      <c r="N8" s="92">
        <f t="shared" si="9"/>
        <v>0.0010850925925925926</v>
      </c>
      <c r="O8" s="76">
        <v>0.0008023148148148148</v>
      </c>
      <c r="P8" s="77"/>
      <c r="Q8" s="43">
        <f t="shared" si="10"/>
        <v>0</v>
      </c>
      <c r="R8" s="43">
        <f t="shared" si="11"/>
        <v>0.0008023148148148148</v>
      </c>
      <c r="S8" s="88">
        <f t="shared" si="12"/>
        <v>0.0008023148148148148</v>
      </c>
      <c r="T8" s="85">
        <f t="shared" si="13"/>
        <v>0.0008023148148148148</v>
      </c>
      <c r="U8" s="89">
        <f t="shared" si="14"/>
        <v>0.0008023148148148148</v>
      </c>
      <c r="V8" s="87">
        <f t="shared" si="15"/>
        <v>11.571428571428571</v>
      </c>
      <c r="W8" s="142">
        <f t="shared" si="16"/>
        <v>11.571428571428571</v>
      </c>
      <c r="X8" s="1"/>
    </row>
    <row r="9" spans="1:24" s="34" customFormat="1" ht="15" customHeight="1">
      <c r="A9" s="46">
        <f t="shared" si="17"/>
        <v>5</v>
      </c>
      <c r="B9" s="41" t="str">
        <f t="shared" si="0"/>
        <v>B</v>
      </c>
      <c r="C9" s="58">
        <v>501</v>
      </c>
      <c r="D9" s="37">
        <f t="shared" si="1"/>
        <v>14266</v>
      </c>
      <c r="E9" s="38" t="str">
        <f t="shared" si="2"/>
        <v>Beck, Ricarda</v>
      </c>
      <c r="F9" s="39" t="str">
        <f t="shared" si="3"/>
        <v>MSC Bechhofen</v>
      </c>
      <c r="G9" s="40" t="str">
        <f t="shared" si="4"/>
        <v>Smart Roadster</v>
      </c>
      <c r="H9" s="39">
        <f t="shared" si="5"/>
        <v>0</v>
      </c>
      <c r="I9" s="140">
        <f t="shared" si="6"/>
        <v>1</v>
      </c>
      <c r="J9" s="72">
        <v>0.0008375</v>
      </c>
      <c r="K9" s="73"/>
      <c r="L9" s="43">
        <f t="shared" si="7"/>
        <v>0</v>
      </c>
      <c r="M9" s="43">
        <f t="shared" si="8"/>
        <v>0.0008375</v>
      </c>
      <c r="N9" s="92">
        <f t="shared" si="9"/>
        <v>0.0008375</v>
      </c>
      <c r="O9" s="76">
        <v>0.0008281249999999999</v>
      </c>
      <c r="P9" s="77"/>
      <c r="Q9" s="43">
        <f t="shared" si="10"/>
        <v>0</v>
      </c>
      <c r="R9" s="43">
        <f t="shared" si="11"/>
        <v>0.0008281249999999999</v>
      </c>
      <c r="S9" s="88">
        <f t="shared" si="12"/>
        <v>0.0008281249999999999</v>
      </c>
      <c r="T9" s="85">
        <f t="shared" si="13"/>
        <v>0.0008281249999999999</v>
      </c>
      <c r="U9" s="89">
        <f t="shared" si="14"/>
        <v>0.0008281249999999999</v>
      </c>
      <c r="V9" s="87">
        <f t="shared" si="15"/>
        <v>8.714285714285714</v>
      </c>
      <c r="W9" s="142">
        <f t="shared" si="16"/>
        <v>8.714285714285714</v>
      </c>
      <c r="X9" s="1"/>
    </row>
    <row r="10" spans="1:24" s="34" customFormat="1" ht="15" customHeight="1">
      <c r="A10" s="46">
        <f t="shared" si="17"/>
        <v>6</v>
      </c>
      <c r="B10" s="41" t="str">
        <f t="shared" si="0"/>
        <v>E</v>
      </c>
      <c r="C10" s="58">
        <v>83</v>
      </c>
      <c r="D10" s="37">
        <f t="shared" si="1"/>
        <v>12711</v>
      </c>
      <c r="E10" s="38" t="str">
        <f t="shared" si="2"/>
        <v>Werner, Sandra</v>
      </c>
      <c r="F10" s="39" t="str">
        <f t="shared" si="3"/>
        <v>RRC Vienenburg</v>
      </c>
      <c r="G10" s="40" t="str">
        <f t="shared" si="4"/>
        <v>Smart ForTwo</v>
      </c>
      <c r="H10" s="39">
        <f t="shared" si="5"/>
        <v>0</v>
      </c>
      <c r="I10" s="140">
        <f t="shared" si="6"/>
        <v>1</v>
      </c>
      <c r="J10" s="72">
        <v>0.0009468749999999999</v>
      </c>
      <c r="K10" s="73"/>
      <c r="L10" s="43">
        <f t="shared" si="7"/>
        <v>0</v>
      </c>
      <c r="M10" s="43">
        <f t="shared" si="8"/>
        <v>0.0009468749999999999</v>
      </c>
      <c r="N10" s="92">
        <f t="shared" si="9"/>
        <v>0.0009468749999999999</v>
      </c>
      <c r="O10" s="76">
        <v>0.0009034722222222222</v>
      </c>
      <c r="P10" s="77"/>
      <c r="Q10" s="43">
        <f t="shared" si="10"/>
        <v>0</v>
      </c>
      <c r="R10" s="43">
        <f t="shared" si="11"/>
        <v>0.0009034722222222222</v>
      </c>
      <c r="S10" s="88">
        <f t="shared" si="12"/>
        <v>0.0009034722222222222</v>
      </c>
      <c r="T10" s="85">
        <f t="shared" si="13"/>
        <v>0.0009034722222222222</v>
      </c>
      <c r="U10" s="89">
        <f t="shared" si="14"/>
        <v>0.0009034722222222222</v>
      </c>
      <c r="V10" s="87">
        <f t="shared" si="15"/>
        <v>5.857142857142858</v>
      </c>
      <c r="W10" s="142">
        <f t="shared" si="16"/>
        <v>5.857142857142858</v>
      </c>
      <c r="X10" s="1"/>
    </row>
    <row r="11" spans="1:24" s="34" customFormat="1" ht="15" customHeight="1">
      <c r="A11" s="46">
        <f t="shared" si="17"/>
        <v>7</v>
      </c>
      <c r="B11" s="41" t="str">
        <f t="shared" si="0"/>
        <v>E</v>
      </c>
      <c r="C11" s="58">
        <v>38</v>
      </c>
      <c r="D11" s="37">
        <f t="shared" si="1"/>
        <v>3470</v>
      </c>
      <c r="E11" s="38" t="str">
        <f t="shared" si="2"/>
        <v>Dieber, Lothar</v>
      </c>
      <c r="F11" s="39" t="str">
        <f t="shared" si="3"/>
        <v>RRC Vienenburg</v>
      </c>
      <c r="G11" s="40" t="str">
        <f t="shared" si="4"/>
        <v>Smart ForTwo</v>
      </c>
      <c r="H11" s="39">
        <f t="shared" si="5"/>
        <v>0</v>
      </c>
      <c r="I11" s="140">
        <f t="shared" si="6"/>
        <v>0</v>
      </c>
      <c r="J11" s="72">
        <v>0.0009559027777777778</v>
      </c>
      <c r="K11" s="73"/>
      <c r="L11" s="43">
        <f t="shared" si="7"/>
        <v>0</v>
      </c>
      <c r="M11" s="43">
        <f t="shared" si="8"/>
        <v>0.0009559027777777778</v>
      </c>
      <c r="N11" s="92">
        <f t="shared" si="9"/>
        <v>0.0009559027777777778</v>
      </c>
      <c r="O11" s="76">
        <v>0.0009391203703703704</v>
      </c>
      <c r="P11" s="77">
        <v>5</v>
      </c>
      <c r="Q11" s="43">
        <f t="shared" si="10"/>
        <v>5.7875E-05</v>
      </c>
      <c r="R11" s="43">
        <f t="shared" si="11"/>
        <v>0.0009969953703703705</v>
      </c>
      <c r="S11" s="88">
        <f t="shared" si="12"/>
        <v>0.0009969953703703705</v>
      </c>
      <c r="T11" s="85">
        <f t="shared" si="13"/>
        <v>0.0009559027777777778</v>
      </c>
      <c r="U11" s="89">
        <f t="shared" si="14"/>
        <v>0.0009559027777777778</v>
      </c>
      <c r="V11" s="87">
        <f t="shared" si="15"/>
        <v>3</v>
      </c>
      <c r="W11" s="142">
        <f t="shared" si="16"/>
        <v>3</v>
      </c>
      <c r="X11" s="1"/>
    </row>
    <row r="12" spans="1:24" s="34" customFormat="1" ht="15" customHeight="1">
      <c r="A12" s="46">
        <f t="shared" si="17"/>
      </c>
      <c r="B12" s="41">
        <f t="shared" si="0"/>
      </c>
      <c r="C12" s="58"/>
      <c r="D12" s="37">
        <f t="shared" si="1"/>
      </c>
      <c r="E12" s="38">
        <f t="shared" si="2"/>
      </c>
      <c r="F12" s="39">
        <f t="shared" si="3"/>
      </c>
      <c r="G12" s="40">
        <f t="shared" si="4"/>
      </c>
      <c r="H12" s="39">
        <f t="shared" si="5"/>
      </c>
      <c r="I12" s="140">
        <f t="shared" si="6"/>
      </c>
      <c r="J12" s="144"/>
      <c r="K12" s="73"/>
      <c r="L12" s="43">
        <f t="shared" si="7"/>
        <v>0</v>
      </c>
      <c r="M12" s="43">
        <f t="shared" si="8"/>
        <v>0</v>
      </c>
      <c r="N12" s="92">
        <f t="shared" si="9"/>
      </c>
      <c r="O12" s="76"/>
      <c r="P12" s="77"/>
      <c r="Q12" s="43">
        <f t="shared" si="10"/>
        <v>0</v>
      </c>
      <c r="R12" s="43">
        <f t="shared" si="11"/>
        <v>0</v>
      </c>
      <c r="S12" s="88">
        <f t="shared" si="12"/>
      </c>
      <c r="T12" s="85">
        <f t="shared" si="13"/>
        <v>0</v>
      </c>
      <c r="U12" s="89">
        <f t="shared" si="14"/>
      </c>
      <c r="V12" s="87" t="e">
        <f t="shared" si="15"/>
        <v>#VALUE!</v>
      </c>
      <c r="W12" s="142">
        <f t="shared" si="16"/>
      </c>
      <c r="X12" s="1"/>
    </row>
    <row r="13" spans="1:24" s="34" customFormat="1" ht="15" customHeight="1">
      <c r="A13" s="46">
        <f t="shared" si="17"/>
      </c>
      <c r="B13" s="41">
        <f t="shared" si="0"/>
      </c>
      <c r="C13" s="58"/>
      <c r="D13" s="37">
        <f t="shared" si="1"/>
      </c>
      <c r="E13" s="38">
        <f t="shared" si="2"/>
      </c>
      <c r="F13" s="39">
        <f t="shared" si="3"/>
      </c>
      <c r="G13" s="40">
        <f t="shared" si="4"/>
      </c>
      <c r="H13" s="39">
        <f t="shared" si="5"/>
      </c>
      <c r="I13" s="140">
        <f t="shared" si="6"/>
      </c>
      <c r="J13" s="72"/>
      <c r="K13" s="73"/>
      <c r="L13" s="43">
        <f t="shared" si="7"/>
        <v>0</v>
      </c>
      <c r="M13" s="43">
        <f t="shared" si="8"/>
        <v>0</v>
      </c>
      <c r="N13" s="92">
        <f t="shared" si="9"/>
      </c>
      <c r="O13" s="76"/>
      <c r="P13" s="77"/>
      <c r="Q13" s="43">
        <f t="shared" si="10"/>
        <v>0</v>
      </c>
      <c r="R13" s="43">
        <f t="shared" si="11"/>
        <v>0</v>
      </c>
      <c r="S13" s="88">
        <f t="shared" si="12"/>
      </c>
      <c r="T13" s="85">
        <f t="shared" si="13"/>
        <v>0</v>
      </c>
      <c r="U13" s="89">
        <f t="shared" si="14"/>
      </c>
      <c r="V13" s="87" t="e">
        <f t="shared" si="15"/>
        <v>#VALUE!</v>
      </c>
      <c r="W13" s="142">
        <f t="shared" si="16"/>
      </c>
      <c r="X13" s="1"/>
    </row>
    <row r="14" spans="1:24" s="34" customFormat="1" ht="15" customHeight="1">
      <c r="A14" s="46">
        <f t="shared" si="17"/>
      </c>
      <c r="B14" s="41">
        <f t="shared" si="0"/>
      </c>
      <c r="C14" s="58"/>
      <c r="D14" s="37">
        <f t="shared" si="1"/>
      </c>
      <c r="E14" s="38">
        <f t="shared" si="2"/>
      </c>
      <c r="F14" s="39">
        <f t="shared" si="3"/>
      </c>
      <c r="G14" s="40">
        <f t="shared" si="4"/>
      </c>
      <c r="H14" s="39">
        <f t="shared" si="5"/>
      </c>
      <c r="I14" s="140">
        <f t="shared" si="6"/>
      </c>
      <c r="J14" s="72"/>
      <c r="K14" s="73"/>
      <c r="L14" s="43">
        <f t="shared" si="7"/>
        <v>0</v>
      </c>
      <c r="M14" s="43">
        <f t="shared" si="8"/>
        <v>0</v>
      </c>
      <c r="N14" s="92">
        <f t="shared" si="9"/>
      </c>
      <c r="O14" s="76"/>
      <c r="P14" s="77"/>
      <c r="Q14" s="43">
        <f t="shared" si="10"/>
        <v>0</v>
      </c>
      <c r="R14" s="43">
        <f t="shared" si="11"/>
        <v>0</v>
      </c>
      <c r="S14" s="88">
        <f t="shared" si="12"/>
      </c>
      <c r="T14" s="85">
        <f t="shared" si="13"/>
        <v>0</v>
      </c>
      <c r="U14" s="89">
        <f t="shared" si="14"/>
      </c>
      <c r="V14" s="87" t="e">
        <f t="shared" si="15"/>
        <v>#VALUE!</v>
      </c>
      <c r="W14" s="142">
        <f t="shared" si="16"/>
      </c>
      <c r="X14" s="1"/>
    </row>
    <row r="15" spans="1:24" s="34" customFormat="1" ht="15" customHeight="1">
      <c r="A15" s="46">
        <f t="shared" si="17"/>
      </c>
      <c r="B15" s="41">
        <f t="shared" si="0"/>
      </c>
      <c r="C15" s="58"/>
      <c r="D15" s="37">
        <f t="shared" si="1"/>
      </c>
      <c r="E15" s="38">
        <f t="shared" si="2"/>
      </c>
      <c r="F15" s="39">
        <f t="shared" si="3"/>
      </c>
      <c r="G15" s="40">
        <f t="shared" si="4"/>
      </c>
      <c r="H15" s="39">
        <f t="shared" si="5"/>
      </c>
      <c r="I15" s="140">
        <f t="shared" si="6"/>
      </c>
      <c r="J15" s="72"/>
      <c r="K15" s="73"/>
      <c r="L15" s="43">
        <f t="shared" si="7"/>
        <v>0</v>
      </c>
      <c r="M15" s="43">
        <f t="shared" si="8"/>
        <v>0</v>
      </c>
      <c r="N15" s="92">
        <f t="shared" si="9"/>
      </c>
      <c r="O15" s="76"/>
      <c r="P15" s="77"/>
      <c r="Q15" s="43">
        <f t="shared" si="10"/>
        <v>0</v>
      </c>
      <c r="R15" s="43">
        <f t="shared" si="11"/>
        <v>0</v>
      </c>
      <c r="S15" s="88">
        <f t="shared" si="12"/>
      </c>
      <c r="T15" s="85">
        <f t="shared" si="13"/>
        <v>0</v>
      </c>
      <c r="U15" s="89">
        <f t="shared" si="14"/>
      </c>
      <c r="V15" s="87" t="e">
        <f t="shared" si="15"/>
        <v>#VALUE!</v>
      </c>
      <c r="W15" s="142">
        <f t="shared" si="16"/>
      </c>
      <c r="X15" s="1"/>
    </row>
    <row r="16" spans="1:24" s="34" customFormat="1" ht="15" customHeight="1">
      <c r="A16" s="46">
        <f t="shared" si="17"/>
      </c>
      <c r="B16" s="41">
        <f t="shared" si="0"/>
      </c>
      <c r="C16" s="58"/>
      <c r="D16" s="37">
        <f t="shared" si="1"/>
      </c>
      <c r="E16" s="38">
        <f t="shared" si="2"/>
      </c>
      <c r="F16" s="39">
        <f t="shared" si="3"/>
      </c>
      <c r="G16" s="40">
        <f t="shared" si="4"/>
      </c>
      <c r="H16" s="39">
        <f t="shared" si="5"/>
      </c>
      <c r="I16" s="140">
        <f t="shared" si="6"/>
      </c>
      <c r="J16" s="72"/>
      <c r="K16" s="73"/>
      <c r="L16" s="43">
        <f t="shared" si="7"/>
        <v>0</v>
      </c>
      <c r="M16" s="43">
        <f t="shared" si="8"/>
        <v>0</v>
      </c>
      <c r="N16" s="92">
        <f t="shared" si="9"/>
      </c>
      <c r="O16" s="76"/>
      <c r="P16" s="77"/>
      <c r="Q16" s="43">
        <f t="shared" si="10"/>
        <v>0</v>
      </c>
      <c r="R16" s="43">
        <f t="shared" si="11"/>
        <v>0</v>
      </c>
      <c r="S16" s="88">
        <f t="shared" si="12"/>
      </c>
      <c r="T16" s="85">
        <f t="shared" si="13"/>
        <v>0</v>
      </c>
      <c r="U16" s="89">
        <f t="shared" si="14"/>
      </c>
      <c r="V16" s="87" t="e">
        <f t="shared" si="15"/>
        <v>#VALUE!</v>
      </c>
      <c r="W16" s="142">
        <f t="shared" si="16"/>
      </c>
      <c r="X16" s="1"/>
    </row>
    <row r="17" spans="1:24" s="34" customFormat="1" ht="15" customHeight="1">
      <c r="A17" s="46">
        <f t="shared" si="17"/>
      </c>
      <c r="B17" s="41">
        <f t="shared" si="0"/>
      </c>
      <c r="C17" s="58"/>
      <c r="D17" s="37">
        <f t="shared" si="1"/>
      </c>
      <c r="E17" s="38">
        <f t="shared" si="2"/>
      </c>
      <c r="F17" s="39">
        <f t="shared" si="3"/>
      </c>
      <c r="G17" s="40">
        <f t="shared" si="4"/>
      </c>
      <c r="H17" s="39">
        <f t="shared" si="5"/>
      </c>
      <c r="I17" s="140">
        <f t="shared" si="6"/>
      </c>
      <c r="J17" s="72"/>
      <c r="K17" s="73"/>
      <c r="L17" s="43">
        <f t="shared" si="7"/>
        <v>0</v>
      </c>
      <c r="M17" s="43">
        <f t="shared" si="8"/>
        <v>0</v>
      </c>
      <c r="N17" s="92">
        <f t="shared" si="9"/>
      </c>
      <c r="O17" s="76"/>
      <c r="P17" s="77"/>
      <c r="Q17" s="43">
        <f t="shared" si="10"/>
        <v>0</v>
      </c>
      <c r="R17" s="43">
        <f t="shared" si="11"/>
        <v>0</v>
      </c>
      <c r="S17" s="88">
        <f t="shared" si="12"/>
      </c>
      <c r="T17" s="85">
        <f t="shared" si="13"/>
        <v>0</v>
      </c>
      <c r="U17" s="89">
        <f t="shared" si="14"/>
      </c>
      <c r="V17" s="87" t="e">
        <f t="shared" si="15"/>
        <v>#VALUE!</v>
      </c>
      <c r="W17" s="142">
        <f t="shared" si="16"/>
      </c>
      <c r="X17" s="1"/>
    </row>
    <row r="18" spans="1:24" s="34" customFormat="1" ht="15" customHeight="1">
      <c r="A18" s="46">
        <f t="shared" si="17"/>
      </c>
      <c r="B18" s="41">
        <f t="shared" si="0"/>
      </c>
      <c r="C18" s="58"/>
      <c r="D18" s="37">
        <f t="shared" si="1"/>
      </c>
      <c r="E18" s="38">
        <f t="shared" si="2"/>
      </c>
      <c r="F18" s="39">
        <f t="shared" si="3"/>
      </c>
      <c r="G18" s="40">
        <f t="shared" si="4"/>
      </c>
      <c r="H18" s="39">
        <f t="shared" si="5"/>
      </c>
      <c r="I18" s="140">
        <f t="shared" si="6"/>
      </c>
      <c r="J18" s="72"/>
      <c r="K18" s="73"/>
      <c r="L18" s="43">
        <f t="shared" si="7"/>
        <v>0</v>
      </c>
      <c r="M18" s="43">
        <f t="shared" si="8"/>
        <v>0</v>
      </c>
      <c r="N18" s="92">
        <f t="shared" si="9"/>
      </c>
      <c r="O18" s="76"/>
      <c r="P18" s="77"/>
      <c r="Q18" s="43">
        <f t="shared" si="10"/>
        <v>0</v>
      </c>
      <c r="R18" s="43">
        <f t="shared" si="11"/>
        <v>0</v>
      </c>
      <c r="S18" s="88">
        <f t="shared" si="12"/>
      </c>
      <c r="T18" s="85">
        <f t="shared" si="13"/>
        <v>0</v>
      </c>
      <c r="U18" s="89">
        <f t="shared" si="14"/>
      </c>
      <c r="V18" s="87" t="e">
        <f t="shared" si="15"/>
        <v>#VALUE!</v>
      </c>
      <c r="W18" s="142">
        <f t="shared" si="16"/>
      </c>
      <c r="X18" s="1"/>
    </row>
    <row r="19" spans="1:24" s="34" customFormat="1" ht="15" customHeight="1">
      <c r="A19" s="46">
        <f t="shared" si="17"/>
      </c>
      <c r="B19" s="41">
        <f t="shared" si="0"/>
      </c>
      <c r="C19" s="58"/>
      <c r="D19" s="37">
        <f t="shared" si="1"/>
      </c>
      <c r="E19" s="38">
        <f t="shared" si="2"/>
      </c>
      <c r="F19" s="39">
        <f t="shared" si="3"/>
      </c>
      <c r="G19" s="40">
        <f t="shared" si="4"/>
      </c>
      <c r="H19" s="39">
        <f t="shared" si="5"/>
      </c>
      <c r="I19" s="140">
        <f t="shared" si="6"/>
      </c>
      <c r="J19" s="72"/>
      <c r="K19" s="73"/>
      <c r="L19" s="43">
        <f t="shared" si="7"/>
        <v>0</v>
      </c>
      <c r="M19" s="43">
        <f t="shared" si="8"/>
        <v>0</v>
      </c>
      <c r="N19" s="92">
        <f t="shared" si="9"/>
      </c>
      <c r="O19" s="76"/>
      <c r="P19" s="77"/>
      <c r="Q19" s="43">
        <f t="shared" si="10"/>
        <v>0</v>
      </c>
      <c r="R19" s="43">
        <f t="shared" si="11"/>
        <v>0</v>
      </c>
      <c r="S19" s="88">
        <f t="shared" si="12"/>
      </c>
      <c r="T19" s="85">
        <f t="shared" si="13"/>
        <v>0</v>
      </c>
      <c r="U19" s="89">
        <f t="shared" si="14"/>
      </c>
      <c r="V19" s="87" t="e">
        <f t="shared" si="15"/>
        <v>#VALUE!</v>
      </c>
      <c r="W19" s="142">
        <f t="shared" si="16"/>
      </c>
      <c r="X19" s="1"/>
    </row>
    <row r="20" spans="1:24" s="34" customFormat="1" ht="15" customHeight="1">
      <c r="A20" s="46">
        <f t="shared" si="17"/>
      </c>
      <c r="B20" s="41">
        <f t="shared" si="0"/>
      </c>
      <c r="C20" s="58"/>
      <c r="D20" s="37">
        <f t="shared" si="1"/>
      </c>
      <c r="E20" s="38">
        <f t="shared" si="2"/>
      </c>
      <c r="F20" s="39">
        <f t="shared" si="3"/>
      </c>
      <c r="G20" s="40">
        <f t="shared" si="4"/>
      </c>
      <c r="H20" s="39">
        <f t="shared" si="5"/>
      </c>
      <c r="I20" s="140">
        <f t="shared" si="6"/>
      </c>
      <c r="J20" s="72"/>
      <c r="K20" s="73"/>
      <c r="L20" s="43">
        <f t="shared" si="7"/>
        <v>0</v>
      </c>
      <c r="M20" s="43">
        <f t="shared" si="8"/>
        <v>0</v>
      </c>
      <c r="N20" s="92">
        <f t="shared" si="9"/>
      </c>
      <c r="O20" s="76"/>
      <c r="P20" s="77"/>
      <c r="Q20" s="43">
        <f t="shared" si="10"/>
        <v>0</v>
      </c>
      <c r="R20" s="43">
        <f t="shared" si="11"/>
        <v>0</v>
      </c>
      <c r="S20" s="88">
        <f t="shared" si="12"/>
      </c>
      <c r="T20" s="85">
        <f t="shared" si="13"/>
        <v>0</v>
      </c>
      <c r="U20" s="89">
        <f t="shared" si="14"/>
      </c>
      <c r="V20" s="87" t="e">
        <f t="shared" si="15"/>
        <v>#VALUE!</v>
      </c>
      <c r="W20" s="142">
        <f t="shared" si="16"/>
      </c>
      <c r="X20" s="1"/>
    </row>
    <row r="21" spans="1:24" s="34" customFormat="1" ht="15" customHeight="1">
      <c r="A21" s="46">
        <f t="shared" si="17"/>
      </c>
      <c r="B21" s="41">
        <f t="shared" si="0"/>
      </c>
      <c r="C21" s="58"/>
      <c r="D21" s="37">
        <f t="shared" si="1"/>
      </c>
      <c r="E21" s="38">
        <f t="shared" si="2"/>
      </c>
      <c r="F21" s="39">
        <f t="shared" si="3"/>
      </c>
      <c r="G21" s="40">
        <f t="shared" si="4"/>
      </c>
      <c r="H21" s="39">
        <f t="shared" si="5"/>
      </c>
      <c r="I21" s="140">
        <f t="shared" si="6"/>
      </c>
      <c r="J21" s="72"/>
      <c r="K21" s="73"/>
      <c r="L21" s="43">
        <f t="shared" si="7"/>
        <v>0</v>
      </c>
      <c r="M21" s="43">
        <f t="shared" si="8"/>
        <v>0</v>
      </c>
      <c r="N21" s="92">
        <f t="shared" si="9"/>
      </c>
      <c r="O21" s="76"/>
      <c r="P21" s="77"/>
      <c r="Q21" s="43">
        <f t="shared" si="10"/>
        <v>0</v>
      </c>
      <c r="R21" s="43">
        <f t="shared" si="11"/>
        <v>0</v>
      </c>
      <c r="S21" s="88">
        <f t="shared" si="12"/>
      </c>
      <c r="T21" s="85">
        <f t="shared" si="13"/>
        <v>0</v>
      </c>
      <c r="U21" s="89">
        <f t="shared" si="14"/>
      </c>
      <c r="V21" s="87" t="e">
        <f t="shared" si="15"/>
        <v>#VALUE!</v>
      </c>
      <c r="W21" s="142">
        <f t="shared" si="16"/>
      </c>
      <c r="X21" s="1"/>
    </row>
    <row r="22" spans="1:24" s="34" customFormat="1" ht="15" customHeight="1">
      <c r="A22" s="46">
        <f t="shared" si="17"/>
      </c>
      <c r="B22" s="41">
        <f t="shared" si="0"/>
      </c>
      <c r="C22" s="58"/>
      <c r="D22" s="37">
        <f t="shared" si="1"/>
      </c>
      <c r="E22" s="38">
        <f t="shared" si="2"/>
      </c>
      <c r="F22" s="39">
        <f t="shared" si="3"/>
      </c>
      <c r="G22" s="40">
        <f t="shared" si="4"/>
      </c>
      <c r="H22" s="39">
        <f t="shared" si="5"/>
      </c>
      <c r="I22" s="140">
        <f t="shared" si="6"/>
      </c>
      <c r="J22" s="72"/>
      <c r="K22" s="73"/>
      <c r="L22" s="43">
        <f t="shared" si="7"/>
        <v>0</v>
      </c>
      <c r="M22" s="43">
        <f t="shared" si="8"/>
        <v>0</v>
      </c>
      <c r="N22" s="92">
        <f t="shared" si="9"/>
      </c>
      <c r="O22" s="76"/>
      <c r="P22" s="77"/>
      <c r="Q22" s="43">
        <f t="shared" si="10"/>
        <v>0</v>
      </c>
      <c r="R22" s="43">
        <f t="shared" si="11"/>
        <v>0</v>
      </c>
      <c r="S22" s="88">
        <f t="shared" si="12"/>
      </c>
      <c r="T22" s="85">
        <f t="shared" si="13"/>
        <v>0</v>
      </c>
      <c r="U22" s="89">
        <f t="shared" si="14"/>
      </c>
      <c r="V22" s="87" t="e">
        <f t="shared" si="15"/>
        <v>#VALUE!</v>
      </c>
      <c r="W22" s="142">
        <f t="shared" si="16"/>
      </c>
      <c r="X22" s="1"/>
    </row>
    <row r="23" spans="1:24" s="34" customFormat="1" ht="15" customHeight="1">
      <c r="A23" s="46">
        <f t="shared" si="17"/>
      </c>
      <c r="B23" s="41">
        <f t="shared" si="0"/>
      </c>
      <c r="C23" s="58"/>
      <c r="D23" s="37">
        <f t="shared" si="1"/>
      </c>
      <c r="E23" s="38">
        <f t="shared" si="2"/>
      </c>
      <c r="F23" s="39">
        <f t="shared" si="3"/>
      </c>
      <c r="G23" s="40">
        <f t="shared" si="4"/>
      </c>
      <c r="H23" s="39">
        <f t="shared" si="5"/>
      </c>
      <c r="I23" s="140">
        <f t="shared" si="6"/>
      </c>
      <c r="J23" s="72"/>
      <c r="K23" s="73"/>
      <c r="L23" s="43">
        <f t="shared" si="7"/>
        <v>0</v>
      </c>
      <c r="M23" s="43">
        <f t="shared" si="8"/>
        <v>0</v>
      </c>
      <c r="N23" s="92">
        <f t="shared" si="9"/>
      </c>
      <c r="O23" s="76"/>
      <c r="P23" s="77"/>
      <c r="Q23" s="43">
        <f t="shared" si="10"/>
        <v>0</v>
      </c>
      <c r="R23" s="43">
        <f t="shared" si="11"/>
        <v>0</v>
      </c>
      <c r="S23" s="88">
        <f t="shared" si="12"/>
      </c>
      <c r="T23" s="85">
        <f t="shared" si="13"/>
        <v>0</v>
      </c>
      <c r="U23" s="89">
        <f t="shared" si="14"/>
      </c>
      <c r="V23" s="87" t="e">
        <f t="shared" si="15"/>
        <v>#VALUE!</v>
      </c>
      <c r="W23" s="142">
        <f t="shared" si="16"/>
      </c>
      <c r="X23" s="1"/>
    </row>
    <row r="24" spans="1:24" s="34" customFormat="1" ht="15" customHeight="1">
      <c r="A24" s="46">
        <f t="shared" si="17"/>
      </c>
      <c r="B24" s="41">
        <f t="shared" si="0"/>
      </c>
      <c r="C24" s="58"/>
      <c r="D24" s="37">
        <f t="shared" si="1"/>
      </c>
      <c r="E24" s="38">
        <f t="shared" si="2"/>
      </c>
      <c r="F24" s="39">
        <f t="shared" si="3"/>
      </c>
      <c r="G24" s="40">
        <f t="shared" si="4"/>
      </c>
      <c r="H24" s="39">
        <f t="shared" si="5"/>
      </c>
      <c r="I24" s="140">
        <f t="shared" si="6"/>
      </c>
      <c r="J24" s="72"/>
      <c r="K24" s="73"/>
      <c r="L24" s="43">
        <f t="shared" si="7"/>
        <v>0</v>
      </c>
      <c r="M24" s="43">
        <f t="shared" si="8"/>
        <v>0</v>
      </c>
      <c r="N24" s="92">
        <f t="shared" si="9"/>
      </c>
      <c r="O24" s="76"/>
      <c r="P24" s="77"/>
      <c r="Q24" s="43">
        <f t="shared" si="10"/>
        <v>0</v>
      </c>
      <c r="R24" s="43">
        <f t="shared" si="11"/>
        <v>0</v>
      </c>
      <c r="S24" s="88">
        <f t="shared" si="12"/>
      </c>
      <c r="T24" s="85">
        <f t="shared" si="13"/>
        <v>0</v>
      </c>
      <c r="U24" s="89">
        <f t="shared" si="14"/>
      </c>
      <c r="V24" s="87" t="e">
        <f t="shared" si="15"/>
        <v>#VALUE!</v>
      </c>
      <c r="W24" s="142">
        <f t="shared" si="16"/>
      </c>
      <c r="X24" s="1"/>
    </row>
    <row r="25" spans="1:24" s="34" customFormat="1" ht="15" customHeight="1">
      <c r="A25" s="46">
        <f t="shared" si="17"/>
      </c>
      <c r="B25" s="41">
        <f t="shared" si="0"/>
      </c>
      <c r="C25" s="58"/>
      <c r="D25" s="37">
        <f t="shared" si="1"/>
      </c>
      <c r="E25" s="38">
        <f t="shared" si="2"/>
      </c>
      <c r="F25" s="39">
        <f t="shared" si="3"/>
      </c>
      <c r="G25" s="40">
        <f t="shared" si="4"/>
      </c>
      <c r="H25" s="39">
        <f t="shared" si="5"/>
      </c>
      <c r="I25" s="140">
        <f t="shared" si="6"/>
      </c>
      <c r="J25" s="72"/>
      <c r="K25" s="73"/>
      <c r="L25" s="43">
        <f t="shared" si="7"/>
        <v>0</v>
      </c>
      <c r="M25" s="43">
        <f t="shared" si="8"/>
        <v>0</v>
      </c>
      <c r="N25" s="92">
        <f t="shared" si="9"/>
      </c>
      <c r="O25" s="76"/>
      <c r="P25" s="77"/>
      <c r="Q25" s="43">
        <f t="shared" si="10"/>
        <v>0</v>
      </c>
      <c r="R25" s="43">
        <f t="shared" si="11"/>
        <v>0</v>
      </c>
      <c r="S25" s="88">
        <f t="shared" si="12"/>
      </c>
      <c r="T25" s="85">
        <f t="shared" si="13"/>
        <v>0</v>
      </c>
      <c r="U25" s="89">
        <f t="shared" si="14"/>
      </c>
      <c r="V25" s="87" t="e">
        <f t="shared" si="15"/>
        <v>#VALUE!</v>
      </c>
      <c r="W25" s="142">
        <f t="shared" si="16"/>
      </c>
      <c r="X25" s="1"/>
    </row>
    <row r="26" spans="1:24" s="34" customFormat="1" ht="15" customHeight="1">
      <c r="A26" s="46">
        <f t="shared" si="17"/>
      </c>
      <c r="B26" s="41">
        <f t="shared" si="0"/>
      </c>
      <c r="C26" s="58"/>
      <c r="D26" s="37">
        <f t="shared" si="1"/>
      </c>
      <c r="E26" s="38">
        <f t="shared" si="2"/>
      </c>
      <c r="F26" s="39">
        <f t="shared" si="3"/>
      </c>
      <c r="G26" s="40">
        <f t="shared" si="4"/>
      </c>
      <c r="H26" s="39">
        <f t="shared" si="5"/>
      </c>
      <c r="I26" s="140">
        <f t="shared" si="6"/>
      </c>
      <c r="J26" s="72"/>
      <c r="K26" s="73"/>
      <c r="L26" s="43">
        <f t="shared" si="7"/>
        <v>0</v>
      </c>
      <c r="M26" s="43">
        <f t="shared" si="8"/>
        <v>0</v>
      </c>
      <c r="N26" s="92">
        <f t="shared" si="9"/>
      </c>
      <c r="O26" s="76"/>
      <c r="P26" s="77"/>
      <c r="Q26" s="43">
        <f t="shared" si="10"/>
        <v>0</v>
      </c>
      <c r="R26" s="43">
        <f t="shared" si="11"/>
        <v>0</v>
      </c>
      <c r="S26" s="88">
        <f t="shared" si="12"/>
      </c>
      <c r="T26" s="85">
        <f t="shared" si="13"/>
        <v>0</v>
      </c>
      <c r="U26" s="89">
        <f t="shared" si="14"/>
      </c>
      <c r="V26" s="87" t="e">
        <f t="shared" si="15"/>
        <v>#VALUE!</v>
      </c>
      <c r="W26" s="142">
        <f t="shared" si="16"/>
      </c>
      <c r="X26" s="1"/>
    </row>
    <row r="27" spans="1:24" s="34" customFormat="1" ht="15" customHeight="1">
      <c r="A27" s="46">
        <f t="shared" si="17"/>
      </c>
      <c r="B27" s="41">
        <f t="shared" si="0"/>
      </c>
      <c r="C27" s="58"/>
      <c r="D27" s="37">
        <f t="shared" si="1"/>
      </c>
      <c r="E27" s="38">
        <f t="shared" si="2"/>
      </c>
      <c r="F27" s="39">
        <f t="shared" si="3"/>
      </c>
      <c r="G27" s="40">
        <f t="shared" si="4"/>
      </c>
      <c r="H27" s="39">
        <f t="shared" si="5"/>
      </c>
      <c r="I27" s="140">
        <f t="shared" si="6"/>
      </c>
      <c r="J27" s="72"/>
      <c r="K27" s="73"/>
      <c r="L27" s="43">
        <f t="shared" si="7"/>
        <v>0</v>
      </c>
      <c r="M27" s="43">
        <f t="shared" si="8"/>
        <v>0</v>
      </c>
      <c r="N27" s="92">
        <f t="shared" si="9"/>
      </c>
      <c r="O27" s="76"/>
      <c r="P27" s="77"/>
      <c r="Q27" s="43">
        <f t="shared" si="10"/>
        <v>0</v>
      </c>
      <c r="R27" s="43">
        <f t="shared" si="11"/>
        <v>0</v>
      </c>
      <c r="S27" s="88">
        <f t="shared" si="12"/>
      </c>
      <c r="T27" s="85">
        <f t="shared" si="13"/>
        <v>0</v>
      </c>
      <c r="U27" s="89">
        <f t="shared" si="14"/>
      </c>
      <c r="V27" s="87" t="e">
        <f t="shared" si="15"/>
        <v>#VALUE!</v>
      </c>
      <c r="W27" s="142">
        <f t="shared" si="16"/>
      </c>
      <c r="X27" s="1"/>
    </row>
    <row r="28" spans="1:24" s="34" customFormat="1" ht="15" customHeight="1">
      <c r="A28" s="46">
        <f t="shared" si="17"/>
      </c>
      <c r="B28" s="41">
        <f t="shared" si="0"/>
      </c>
      <c r="C28" s="58"/>
      <c r="D28" s="37">
        <f t="shared" si="1"/>
      </c>
      <c r="E28" s="38">
        <f t="shared" si="2"/>
      </c>
      <c r="F28" s="39">
        <f t="shared" si="3"/>
      </c>
      <c r="G28" s="40">
        <f t="shared" si="4"/>
      </c>
      <c r="H28" s="39">
        <f t="shared" si="5"/>
      </c>
      <c r="I28" s="140">
        <f t="shared" si="6"/>
      </c>
      <c r="J28" s="72"/>
      <c r="K28" s="73"/>
      <c r="L28" s="43">
        <f t="shared" si="7"/>
        <v>0</v>
      </c>
      <c r="M28" s="43">
        <f t="shared" si="8"/>
        <v>0</v>
      </c>
      <c r="N28" s="92">
        <f t="shared" si="9"/>
      </c>
      <c r="O28" s="76"/>
      <c r="P28" s="77"/>
      <c r="Q28" s="43">
        <f t="shared" si="10"/>
        <v>0</v>
      </c>
      <c r="R28" s="43">
        <f t="shared" si="11"/>
        <v>0</v>
      </c>
      <c r="S28" s="88">
        <f t="shared" si="12"/>
      </c>
      <c r="T28" s="85">
        <f t="shared" si="13"/>
        <v>0</v>
      </c>
      <c r="U28" s="89">
        <f t="shared" si="14"/>
      </c>
      <c r="V28" s="87" t="e">
        <f t="shared" si="15"/>
        <v>#VALUE!</v>
      </c>
      <c r="W28" s="142">
        <f t="shared" si="16"/>
      </c>
      <c r="X28" s="1"/>
    </row>
    <row r="29" spans="1:24" s="34" customFormat="1" ht="15" customHeight="1">
      <c r="A29" s="46">
        <f t="shared" si="17"/>
      </c>
      <c r="B29" s="41">
        <f t="shared" si="0"/>
      </c>
      <c r="C29" s="58"/>
      <c r="D29" s="37">
        <f t="shared" si="1"/>
      </c>
      <c r="E29" s="38">
        <f t="shared" si="2"/>
      </c>
      <c r="F29" s="39">
        <f t="shared" si="3"/>
      </c>
      <c r="G29" s="40">
        <f t="shared" si="4"/>
      </c>
      <c r="H29" s="39">
        <f t="shared" si="5"/>
      </c>
      <c r="I29" s="140">
        <f t="shared" si="6"/>
      </c>
      <c r="J29" s="72"/>
      <c r="K29" s="73"/>
      <c r="L29" s="43">
        <f t="shared" si="7"/>
        <v>0</v>
      </c>
      <c r="M29" s="43">
        <f t="shared" si="8"/>
        <v>0</v>
      </c>
      <c r="N29" s="92">
        <f t="shared" si="9"/>
      </c>
      <c r="O29" s="76"/>
      <c r="P29" s="77"/>
      <c r="Q29" s="43">
        <f t="shared" si="10"/>
        <v>0</v>
      </c>
      <c r="R29" s="43">
        <f t="shared" si="11"/>
        <v>0</v>
      </c>
      <c r="S29" s="88">
        <f t="shared" si="12"/>
      </c>
      <c r="T29" s="85">
        <f t="shared" si="13"/>
        <v>0</v>
      </c>
      <c r="U29" s="89">
        <f t="shared" si="14"/>
      </c>
      <c r="V29" s="87" t="e">
        <f t="shared" si="15"/>
        <v>#VALUE!</v>
      </c>
      <c r="W29" s="142">
        <f t="shared" si="16"/>
      </c>
      <c r="X29" s="1"/>
    </row>
    <row r="30" spans="1:24" s="34" customFormat="1" ht="15" customHeight="1">
      <c r="A30" s="46">
        <f t="shared" si="17"/>
      </c>
      <c r="B30" s="41">
        <f t="shared" si="0"/>
      </c>
      <c r="C30" s="58"/>
      <c r="D30" s="37">
        <f t="shared" si="1"/>
      </c>
      <c r="E30" s="38">
        <f t="shared" si="2"/>
      </c>
      <c r="F30" s="39">
        <f t="shared" si="3"/>
      </c>
      <c r="G30" s="40">
        <f t="shared" si="4"/>
      </c>
      <c r="H30" s="39">
        <f t="shared" si="5"/>
      </c>
      <c r="I30" s="140">
        <f t="shared" si="6"/>
      </c>
      <c r="J30" s="72"/>
      <c r="K30" s="73"/>
      <c r="L30" s="43">
        <f t="shared" si="7"/>
        <v>0</v>
      </c>
      <c r="M30" s="43">
        <f t="shared" si="8"/>
        <v>0</v>
      </c>
      <c r="N30" s="92">
        <f t="shared" si="9"/>
      </c>
      <c r="O30" s="76"/>
      <c r="P30" s="77"/>
      <c r="Q30" s="43">
        <f t="shared" si="10"/>
        <v>0</v>
      </c>
      <c r="R30" s="43">
        <f t="shared" si="11"/>
        <v>0</v>
      </c>
      <c r="S30" s="88">
        <f t="shared" si="12"/>
      </c>
      <c r="T30" s="85">
        <f t="shared" si="13"/>
        <v>0</v>
      </c>
      <c r="U30" s="89">
        <f t="shared" si="14"/>
      </c>
      <c r="V30" s="87" t="e">
        <f t="shared" si="15"/>
        <v>#VALUE!</v>
      </c>
      <c r="W30" s="142">
        <f t="shared" si="16"/>
      </c>
      <c r="X30" s="1"/>
    </row>
    <row r="31" spans="1:24" s="34" customFormat="1" ht="15" customHeight="1">
      <c r="A31" s="46">
        <f t="shared" si="17"/>
      </c>
      <c r="B31" s="41">
        <f t="shared" si="0"/>
      </c>
      <c r="C31" s="58"/>
      <c r="D31" s="37">
        <f t="shared" si="1"/>
      </c>
      <c r="E31" s="38">
        <f t="shared" si="2"/>
      </c>
      <c r="F31" s="39">
        <f t="shared" si="3"/>
      </c>
      <c r="G31" s="40">
        <f t="shared" si="4"/>
      </c>
      <c r="H31" s="39">
        <f t="shared" si="5"/>
      </c>
      <c r="I31" s="140">
        <f t="shared" si="6"/>
      </c>
      <c r="J31" s="72"/>
      <c r="K31" s="73"/>
      <c r="L31" s="43">
        <f t="shared" si="7"/>
        <v>0</v>
      </c>
      <c r="M31" s="43">
        <f t="shared" si="8"/>
        <v>0</v>
      </c>
      <c r="N31" s="92">
        <f t="shared" si="9"/>
      </c>
      <c r="O31" s="76"/>
      <c r="P31" s="77"/>
      <c r="Q31" s="43">
        <f t="shared" si="10"/>
        <v>0</v>
      </c>
      <c r="R31" s="43">
        <f t="shared" si="11"/>
        <v>0</v>
      </c>
      <c r="S31" s="88">
        <f t="shared" si="12"/>
      </c>
      <c r="T31" s="85">
        <f t="shared" si="13"/>
        <v>0</v>
      </c>
      <c r="U31" s="89">
        <f t="shared" si="14"/>
      </c>
      <c r="V31" s="87" t="e">
        <f t="shared" si="15"/>
        <v>#VALUE!</v>
      </c>
      <c r="W31" s="142">
        <f t="shared" si="16"/>
      </c>
      <c r="X31" s="1"/>
    </row>
    <row r="32" spans="1:24" s="34" customFormat="1" ht="15" customHeight="1">
      <c r="A32" s="46">
        <f t="shared" si="17"/>
      </c>
      <c r="B32" s="41">
        <f t="shared" si="0"/>
      </c>
      <c r="C32" s="58"/>
      <c r="D32" s="37">
        <f t="shared" si="1"/>
      </c>
      <c r="E32" s="38">
        <f t="shared" si="2"/>
      </c>
      <c r="F32" s="39">
        <f t="shared" si="3"/>
      </c>
      <c r="G32" s="40">
        <f t="shared" si="4"/>
      </c>
      <c r="H32" s="39">
        <f t="shared" si="5"/>
      </c>
      <c r="I32" s="140">
        <f t="shared" si="6"/>
      </c>
      <c r="J32" s="72"/>
      <c r="K32" s="73"/>
      <c r="L32" s="43">
        <f t="shared" si="7"/>
        <v>0</v>
      </c>
      <c r="M32" s="43">
        <f t="shared" si="8"/>
        <v>0</v>
      </c>
      <c r="N32" s="92">
        <f t="shared" si="9"/>
      </c>
      <c r="O32" s="76"/>
      <c r="P32" s="77"/>
      <c r="Q32" s="43">
        <f t="shared" si="10"/>
        <v>0</v>
      </c>
      <c r="R32" s="43">
        <f t="shared" si="11"/>
        <v>0</v>
      </c>
      <c r="S32" s="88">
        <f t="shared" si="12"/>
      </c>
      <c r="T32" s="85">
        <f t="shared" si="13"/>
        <v>0</v>
      </c>
      <c r="U32" s="89">
        <f t="shared" si="14"/>
      </c>
      <c r="V32" s="87" t="e">
        <f t="shared" si="15"/>
        <v>#VALUE!</v>
      </c>
      <c r="W32" s="142">
        <f t="shared" si="16"/>
      </c>
      <c r="X32" s="1"/>
    </row>
    <row r="33" spans="1:24" s="34" customFormat="1" ht="15" customHeight="1">
      <c r="A33" s="46">
        <f t="shared" si="17"/>
      </c>
      <c r="B33" s="41">
        <f t="shared" si="0"/>
      </c>
      <c r="C33" s="58"/>
      <c r="D33" s="37">
        <f t="shared" si="1"/>
      </c>
      <c r="E33" s="38">
        <f t="shared" si="2"/>
      </c>
      <c r="F33" s="39">
        <f t="shared" si="3"/>
      </c>
      <c r="G33" s="40">
        <f t="shared" si="4"/>
      </c>
      <c r="H33" s="39">
        <f t="shared" si="5"/>
      </c>
      <c r="I33" s="140">
        <f t="shared" si="6"/>
      </c>
      <c r="J33" s="72"/>
      <c r="K33" s="73"/>
      <c r="L33" s="43">
        <f t="shared" si="7"/>
        <v>0</v>
      </c>
      <c r="M33" s="43">
        <f t="shared" si="8"/>
        <v>0</v>
      </c>
      <c r="N33" s="92">
        <f t="shared" si="9"/>
      </c>
      <c r="O33" s="76"/>
      <c r="P33" s="77"/>
      <c r="Q33" s="43">
        <f t="shared" si="10"/>
        <v>0</v>
      </c>
      <c r="R33" s="43">
        <f t="shared" si="11"/>
        <v>0</v>
      </c>
      <c r="S33" s="88">
        <f t="shared" si="12"/>
      </c>
      <c r="T33" s="85">
        <f t="shared" si="13"/>
        <v>0</v>
      </c>
      <c r="U33" s="89">
        <f t="shared" si="14"/>
      </c>
      <c r="V33" s="87" t="e">
        <f t="shared" si="15"/>
        <v>#VALUE!</v>
      </c>
      <c r="W33" s="142">
        <f t="shared" si="16"/>
      </c>
      <c r="X33" s="1"/>
    </row>
    <row r="34" spans="1:24" s="34" customFormat="1" ht="15" customHeight="1" thickBot="1">
      <c r="A34" s="121">
        <f>IF(ISBLANK(C34),"",#REF!+1)</f>
      </c>
      <c r="B34" s="122">
        <f t="shared" si="0"/>
      </c>
      <c r="C34" s="123"/>
      <c r="D34" s="124">
        <f t="shared" si="1"/>
      </c>
      <c r="E34" s="125">
        <f t="shared" si="2"/>
      </c>
      <c r="F34" s="126">
        <f t="shared" si="3"/>
      </c>
      <c r="G34" s="127">
        <f t="shared" si="4"/>
      </c>
      <c r="H34" s="126">
        <f t="shared" si="5"/>
      </c>
      <c r="I34" s="126">
        <f t="shared" si="6"/>
      </c>
      <c r="J34" s="128"/>
      <c r="K34" s="129"/>
      <c r="L34" s="130">
        <f t="shared" si="7"/>
        <v>0</v>
      </c>
      <c r="M34" s="130">
        <f t="shared" si="8"/>
        <v>0</v>
      </c>
      <c r="N34" s="131">
        <f t="shared" si="9"/>
      </c>
      <c r="O34" s="132"/>
      <c r="P34" s="133"/>
      <c r="Q34" s="130">
        <f t="shared" si="10"/>
        <v>0</v>
      </c>
      <c r="R34" s="130">
        <f t="shared" si="11"/>
        <v>0</v>
      </c>
      <c r="S34" s="134">
        <f t="shared" si="12"/>
      </c>
      <c r="T34" s="135">
        <f t="shared" si="13"/>
        <v>0</v>
      </c>
      <c r="U34" s="136">
        <f t="shared" si="14"/>
      </c>
      <c r="V34" s="137" t="e">
        <f t="shared" si="15"/>
        <v>#VALUE!</v>
      </c>
      <c r="W34" s="143">
        <f t="shared" si="16"/>
      </c>
      <c r="X34" s="1"/>
    </row>
  </sheetData>
  <sheetProtection/>
  <conditionalFormatting sqref="B5:B34">
    <cfRule type="cellIs" priority="1" dxfId="7" operator="equal" stopIfTrue="1">
      <formula>Goldplakette</formula>
    </cfRule>
    <cfRule type="cellIs" priority="2" dxfId="6" operator="equal" stopIfTrue="1">
      <formula>Silberplakette</formula>
    </cfRule>
    <cfRule type="cellIs" priority="3" dxfId="5" operator="equal" stopIfTrue="1">
      <formula>Bronzeplakette</formula>
    </cfRule>
  </conditionalFormatting>
  <conditionalFormatting sqref="E5:E34">
    <cfRule type="expression" priority="4" dxfId="3" stopIfTrue="1">
      <formula>I5+H5=2</formula>
    </cfRule>
    <cfRule type="expression" priority="5" dxfId="9" stopIfTrue="1">
      <formula>H5=1</formula>
    </cfRule>
    <cfRule type="expression" priority="6" dxfId="1" stopIfTrue="1">
      <formula>I5=1</formula>
    </cfRule>
  </conditionalFormatting>
  <conditionalFormatting sqref="F5:G34 D5:D34">
    <cfRule type="cellIs" priority="7" dxfId="0" operator="equal" stopIfTrue="1">
      <formula>0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r:id="rId2"/>
  <headerFooter alignWithMargins="0">
    <oddHeader>&amp;L&amp;"Arial,Fett Kursiv"&amp;12Klassen - Ergebnisliste</oddHeader>
    <oddFooter>&amp;L&amp;"Arial,Fett Kursiv"&amp;12&amp;D    &amp;T&amp;C&amp;"Arial,Fett Kursiv"&amp;12SPORTKOMMISSAR:&amp;R&amp;"Arial,Fett Kursiv"&amp;12 45:00,00 = a.d.W.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Auswertungsmodul Slalom</dc:title>
  <dc:subject>2 Läufe - Bester Lauf Wertung</dc:subject>
  <dc:creator>Rudi Neu</dc:creator>
  <cp:keywords/>
  <dc:description/>
  <cp:lastModifiedBy>Rudi Neu</cp:lastModifiedBy>
  <cp:lastPrinted>2018-07-28T16:13:29Z</cp:lastPrinted>
  <dcterms:created xsi:type="dcterms:W3CDTF">1998-12-03T14:33:31Z</dcterms:created>
  <dcterms:modified xsi:type="dcterms:W3CDTF">2018-07-30T08:35:16Z</dcterms:modified>
  <cp:category/>
  <cp:version/>
  <cp:contentType/>
  <cp:contentStatus/>
</cp:coreProperties>
</file>